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7400" windowHeight="12585" activeTab="1"/>
  </bookViews>
  <sheets>
    <sheet name="rom" sheetId="5" r:id="rId1"/>
    <sheet name="rus" sheetId="6" r:id="rId2"/>
  </sheets>
  <calcPr calcId="145621"/>
</workbook>
</file>

<file path=xl/calcChain.xml><?xml version="1.0" encoding="utf-8"?>
<calcChain xmlns="http://schemas.openxmlformats.org/spreadsheetml/2006/main">
  <c r="J19" i="6" l="1"/>
  <c r="J19" i="5"/>
  <c r="C30" i="6"/>
  <c r="E30" i="6"/>
  <c r="G30" i="6"/>
  <c r="K30" i="6"/>
  <c r="L30" i="6"/>
  <c r="N30" i="6"/>
  <c r="N32" i="6"/>
  <c r="L32" i="6"/>
  <c r="G32" i="6"/>
  <c r="E32" i="6"/>
  <c r="C32" i="6"/>
  <c r="K29" i="6"/>
  <c r="K28" i="6"/>
  <c r="K27" i="6"/>
  <c r="N25" i="6"/>
  <c r="L25" i="6"/>
  <c r="I25" i="6"/>
  <c r="I23" i="6" s="1"/>
  <c r="J33" i="6" s="1"/>
  <c r="G25" i="6"/>
  <c r="E25" i="6"/>
  <c r="E23" i="6" s="1"/>
  <c r="C25" i="6"/>
  <c r="K24" i="6"/>
  <c r="K22" i="6"/>
  <c r="K21" i="6"/>
  <c r="K20" i="6"/>
  <c r="K19" i="6"/>
  <c r="N17" i="6"/>
  <c r="L17" i="6"/>
  <c r="I17" i="6"/>
  <c r="G17" i="6"/>
  <c r="E17" i="6"/>
  <c r="C17" i="6"/>
  <c r="K16" i="6"/>
  <c r="K15" i="6"/>
  <c r="C15" i="6"/>
  <c r="C12" i="6" s="1"/>
  <c r="K14" i="6"/>
  <c r="N12" i="6"/>
  <c r="L12" i="6"/>
  <c r="I12" i="6"/>
  <c r="G12" i="6"/>
  <c r="E12" i="6"/>
  <c r="K11" i="6"/>
  <c r="K10" i="6"/>
  <c r="N8" i="6"/>
  <c r="L8" i="6"/>
  <c r="I8" i="6"/>
  <c r="G8" i="6"/>
  <c r="E8" i="6"/>
  <c r="C8" i="6"/>
  <c r="G23" i="6" l="1"/>
  <c r="H27" i="6" s="1"/>
  <c r="C23" i="6"/>
  <c r="D27" i="6" s="1"/>
  <c r="H30" i="6"/>
  <c r="D30" i="6"/>
  <c r="J30" i="6"/>
  <c r="F30" i="6"/>
  <c r="J31" i="6"/>
  <c r="K8" i="6"/>
  <c r="F32" i="6"/>
  <c r="J32" i="6"/>
  <c r="D32" i="6"/>
  <c r="H32" i="6"/>
  <c r="K12" i="6"/>
  <c r="E7" i="6"/>
  <c r="F19" i="6" s="1"/>
  <c r="N7" i="6"/>
  <c r="O21" i="6" s="1"/>
  <c r="L23" i="6"/>
  <c r="M29" i="6" s="1"/>
  <c r="N23" i="6"/>
  <c r="K25" i="6"/>
  <c r="J27" i="6"/>
  <c r="J28" i="6"/>
  <c r="F29" i="6"/>
  <c r="C7" i="6"/>
  <c r="D21" i="6" s="1"/>
  <c r="G7" i="6"/>
  <c r="G34" i="6" s="1"/>
  <c r="L7" i="6"/>
  <c r="M22" i="6" s="1"/>
  <c r="K23" i="6"/>
  <c r="D25" i="6"/>
  <c r="F25" i="6"/>
  <c r="F23" i="6" s="1"/>
  <c r="H25" i="6"/>
  <c r="H23" i="6" s="1"/>
  <c r="J25" i="6"/>
  <c r="F27" i="6"/>
  <c r="J29" i="6"/>
  <c r="K32" i="6"/>
  <c r="L34" i="6"/>
  <c r="M20" i="6"/>
  <c r="M11" i="6"/>
  <c r="M12" i="6"/>
  <c r="H21" i="6"/>
  <c r="H20" i="6"/>
  <c r="H11" i="6"/>
  <c r="H10" i="6"/>
  <c r="H19" i="6"/>
  <c r="H12" i="6"/>
  <c r="E34" i="6"/>
  <c r="F21" i="6"/>
  <c r="F20" i="6"/>
  <c r="F12" i="6"/>
  <c r="F11" i="6"/>
  <c r="F10" i="6"/>
  <c r="O22" i="6"/>
  <c r="O19" i="6"/>
  <c r="O12" i="6"/>
  <c r="O11" i="6"/>
  <c r="O10" i="6"/>
  <c r="N34" i="6"/>
  <c r="K17" i="6"/>
  <c r="I7" i="6"/>
  <c r="M27" i="6"/>
  <c r="H28" i="6"/>
  <c r="M28" i="6"/>
  <c r="D29" i="6"/>
  <c r="H29" i="6"/>
  <c r="O20" i="6" l="1"/>
  <c r="O17" i="6" s="1"/>
  <c r="O7" i="6" s="1"/>
  <c r="H22" i="6"/>
  <c r="H17" i="6" s="1"/>
  <c r="J23" i="6"/>
  <c r="D23" i="6"/>
  <c r="M25" i="6"/>
  <c r="M30" i="6"/>
  <c r="M31" i="6"/>
  <c r="O31" i="6"/>
  <c r="O30" i="6"/>
  <c r="D10" i="6"/>
  <c r="M10" i="6"/>
  <c r="M8" i="6" s="1"/>
  <c r="M19" i="6"/>
  <c r="M21" i="6"/>
  <c r="D12" i="6"/>
  <c r="C34" i="6"/>
  <c r="D8" i="6"/>
  <c r="D19" i="6"/>
  <c r="D20" i="6"/>
  <c r="D11" i="6"/>
  <c r="O8" i="6"/>
  <c r="F8" i="6"/>
  <c r="H8" i="6"/>
  <c r="O33" i="6"/>
  <c r="O32" i="6"/>
  <c r="O28" i="6"/>
  <c r="O27" i="6"/>
  <c r="O29" i="6"/>
  <c r="M33" i="6"/>
  <c r="M32" i="6"/>
  <c r="O25" i="6"/>
  <c r="K7" i="6"/>
  <c r="I34" i="6"/>
  <c r="J22" i="6"/>
  <c r="J21" i="6"/>
  <c r="J20" i="6"/>
  <c r="J12" i="6"/>
  <c r="J11" i="6"/>
  <c r="J10" i="6"/>
  <c r="F17" i="6"/>
  <c r="F7" i="6" s="1"/>
  <c r="L30" i="5"/>
  <c r="H7" i="6" l="1"/>
  <c r="M17" i="6"/>
  <c r="M7" i="6" s="1"/>
  <c r="D17" i="6"/>
  <c r="D7" i="6" s="1"/>
  <c r="O23" i="6"/>
  <c r="M23" i="6"/>
  <c r="J8" i="6"/>
  <c r="J17" i="6"/>
  <c r="L17" i="5"/>
  <c r="J7" i="6" l="1"/>
  <c r="N32" i="5"/>
  <c r="N30" i="5"/>
  <c r="L32" i="5"/>
  <c r="G32" i="5" l="1"/>
  <c r="K32" i="5" s="1"/>
  <c r="E32" i="5"/>
  <c r="G30" i="5"/>
  <c r="K30" i="5" s="1"/>
  <c r="E30" i="5"/>
  <c r="C30" i="5"/>
  <c r="K29" i="5"/>
  <c r="K28" i="5"/>
  <c r="K27" i="5"/>
  <c r="N25" i="5"/>
  <c r="N23" i="5" s="1"/>
  <c r="L25" i="5"/>
  <c r="L23" i="5" s="1"/>
  <c r="I25" i="5"/>
  <c r="G25" i="5"/>
  <c r="G23" i="5" s="1"/>
  <c r="E25" i="5"/>
  <c r="C25" i="5"/>
  <c r="K24" i="5"/>
  <c r="K22" i="5"/>
  <c r="K21" i="5"/>
  <c r="K20" i="5"/>
  <c r="K19" i="5"/>
  <c r="N17" i="5"/>
  <c r="I17" i="5"/>
  <c r="G17" i="5"/>
  <c r="E17" i="5"/>
  <c r="C17" i="5"/>
  <c r="K16" i="5"/>
  <c r="K15" i="5"/>
  <c r="C15" i="5"/>
  <c r="C12" i="5" s="1"/>
  <c r="K14" i="5"/>
  <c r="N12" i="5"/>
  <c r="L12" i="5"/>
  <c r="I12" i="5"/>
  <c r="G12" i="5"/>
  <c r="E12" i="5"/>
  <c r="K11" i="5"/>
  <c r="K10" i="5"/>
  <c r="N8" i="5"/>
  <c r="L8" i="5"/>
  <c r="I8" i="5"/>
  <c r="G8" i="5"/>
  <c r="E8" i="5"/>
  <c r="C8" i="5"/>
  <c r="G7" i="5"/>
  <c r="H11" i="5" s="1"/>
  <c r="E7" i="5" l="1"/>
  <c r="F10" i="5" s="1"/>
  <c r="E23" i="5"/>
  <c r="F30" i="5" s="1"/>
  <c r="C7" i="5"/>
  <c r="D11" i="5" s="1"/>
  <c r="K8" i="5"/>
  <c r="K12" i="5"/>
  <c r="K25" i="5"/>
  <c r="I23" i="5"/>
  <c r="J25" i="5" s="1"/>
  <c r="O30" i="5"/>
  <c r="O33" i="5"/>
  <c r="O31" i="5"/>
  <c r="D8" i="5"/>
  <c r="D12" i="5"/>
  <c r="M30" i="5"/>
  <c r="M33" i="5"/>
  <c r="M31" i="5"/>
  <c r="M32" i="5"/>
  <c r="I7" i="5"/>
  <c r="O32" i="5"/>
  <c r="N7" i="5"/>
  <c r="N34" i="5" s="1"/>
  <c r="L7" i="5"/>
  <c r="M11" i="5" s="1"/>
  <c r="H12" i="5"/>
  <c r="K17" i="5"/>
  <c r="D19" i="5"/>
  <c r="H19" i="5"/>
  <c r="H20" i="5"/>
  <c r="H21" i="5"/>
  <c r="H22" i="5"/>
  <c r="H27" i="5"/>
  <c r="M27" i="5"/>
  <c r="H28" i="5"/>
  <c r="M28" i="5"/>
  <c r="H29" i="5"/>
  <c r="M29" i="5"/>
  <c r="C32" i="5"/>
  <c r="G34" i="5"/>
  <c r="D10" i="5"/>
  <c r="H10" i="5"/>
  <c r="H8" i="5" s="1"/>
  <c r="F21" i="5"/>
  <c r="H25" i="5"/>
  <c r="M25" i="5"/>
  <c r="O25" i="5"/>
  <c r="O23" i="5" s="1"/>
  <c r="F27" i="5"/>
  <c r="O27" i="5"/>
  <c r="O28" i="5"/>
  <c r="O29" i="5"/>
  <c r="H30" i="5"/>
  <c r="H32" i="5"/>
  <c r="K23" i="5" l="1"/>
  <c r="J32" i="5"/>
  <c r="J30" i="5"/>
  <c r="I34" i="5"/>
  <c r="J20" i="5"/>
  <c r="J21" i="5"/>
  <c r="O20" i="5"/>
  <c r="O17" i="5" s="1"/>
  <c r="F20" i="5"/>
  <c r="F12" i="5"/>
  <c r="O22" i="5"/>
  <c r="O19" i="5"/>
  <c r="D21" i="5"/>
  <c r="F11" i="5"/>
  <c r="F8" i="5" s="1"/>
  <c r="J29" i="5"/>
  <c r="J22" i="5"/>
  <c r="F19" i="5"/>
  <c r="F17" i="5" s="1"/>
  <c r="O10" i="5"/>
  <c r="O8" i="5" s="1"/>
  <c r="O21" i="5"/>
  <c r="D20" i="5"/>
  <c r="F32" i="5"/>
  <c r="F29" i="5"/>
  <c r="J28" i="5"/>
  <c r="J27" i="5"/>
  <c r="F25" i="5"/>
  <c r="E34" i="5"/>
  <c r="J10" i="5"/>
  <c r="J8" i="5" s="1"/>
  <c r="K7" i="5"/>
  <c r="J33" i="5"/>
  <c r="J31" i="5"/>
  <c r="J12" i="5"/>
  <c r="J11" i="5"/>
  <c r="M23" i="5"/>
  <c r="O12" i="5"/>
  <c r="O11" i="5"/>
  <c r="M10" i="5"/>
  <c r="M8" i="5" s="1"/>
  <c r="M22" i="5"/>
  <c r="M21" i="5"/>
  <c r="L34" i="5"/>
  <c r="M20" i="5"/>
  <c r="M19" i="5"/>
  <c r="M12" i="5"/>
  <c r="C23" i="5"/>
  <c r="D32" i="5" s="1"/>
  <c r="D17" i="5"/>
  <c r="D7" i="5" s="1"/>
  <c r="H23" i="5"/>
  <c r="J23" i="5"/>
  <c r="F23" i="5"/>
  <c r="H17" i="5"/>
  <c r="H7" i="5" s="1"/>
  <c r="J17" i="5" l="1"/>
  <c r="J7" i="5" s="1"/>
  <c r="F7" i="5"/>
  <c r="O7" i="5"/>
  <c r="M17" i="5"/>
  <c r="M7" i="5" s="1"/>
  <c r="D30" i="5"/>
  <c r="D25" i="5"/>
  <c r="D29" i="5"/>
  <c r="D27" i="5"/>
  <c r="C34" i="5"/>
  <c r="D23" i="5" l="1"/>
</calcChain>
</file>

<file path=xl/comments1.xml><?xml version="1.0" encoding="utf-8"?>
<comments xmlns="http://schemas.openxmlformats.org/spreadsheetml/2006/main">
  <authors>
    <author>Lilia</author>
  </authors>
  <commentList>
    <comment ref="I30" authorId="0">
      <text>
        <r>
          <rPr>
            <b/>
            <sz val="8"/>
            <color indexed="81"/>
            <rFont val="Tahoma"/>
            <family val="2"/>
            <charset val="204"/>
          </rPr>
          <t>Lilia:</t>
        </r>
        <r>
          <rPr>
            <sz val="8"/>
            <color indexed="81"/>
            <rFont val="Tahoma"/>
            <family val="2"/>
            <charset val="204"/>
          </rPr>
          <t xml:space="preserve">
+10,0 mii lei - Fondul de Dezvoltare (tehnologii informationale)</t>
        </r>
      </text>
    </comment>
    <comment ref="I32" authorId="0">
      <text>
        <r>
          <rPr>
            <b/>
            <sz val="8"/>
            <color indexed="81"/>
            <rFont val="Tahoma"/>
            <family val="2"/>
            <charset val="204"/>
          </rPr>
          <t>Lilia:</t>
        </r>
        <r>
          <rPr>
            <sz val="8"/>
            <color indexed="81"/>
            <rFont val="Tahoma"/>
            <family val="2"/>
            <charset val="204"/>
          </rPr>
          <t xml:space="preserve">
din 30,0 a FD - 10,0 mii lei - tehnoljgii informationale (inclus la bunuri si servicii)</t>
        </r>
      </text>
    </comment>
  </commentList>
</comments>
</file>

<file path=xl/comments2.xml><?xml version="1.0" encoding="utf-8"?>
<comments xmlns="http://schemas.openxmlformats.org/spreadsheetml/2006/main">
  <authors>
    <author>Lilia</author>
  </authors>
  <commentList>
    <comment ref="I30" authorId="0">
      <text>
        <r>
          <rPr>
            <b/>
            <sz val="8"/>
            <color indexed="81"/>
            <rFont val="Tahoma"/>
            <family val="2"/>
            <charset val="204"/>
          </rPr>
          <t>Lilia:</t>
        </r>
        <r>
          <rPr>
            <sz val="8"/>
            <color indexed="81"/>
            <rFont val="Tahoma"/>
            <family val="2"/>
            <charset val="204"/>
          </rPr>
          <t xml:space="preserve">
+10,0 mii lei - Fondul de Dezvoltare (tehnologii informationale)</t>
        </r>
      </text>
    </comment>
    <comment ref="I32" authorId="0">
      <text>
        <r>
          <rPr>
            <b/>
            <sz val="8"/>
            <color indexed="81"/>
            <rFont val="Tahoma"/>
            <family val="2"/>
            <charset val="204"/>
          </rPr>
          <t>Lilia:</t>
        </r>
        <r>
          <rPr>
            <sz val="8"/>
            <color indexed="81"/>
            <rFont val="Tahoma"/>
            <family val="2"/>
            <charset val="204"/>
          </rPr>
          <t xml:space="preserve">
din 30,0 a FD - 10,0 mii lei - tehnoljgii informationale (inclus la bunuri si servicii)</t>
        </r>
      </text>
    </comment>
  </commentList>
</comments>
</file>

<file path=xl/sharedStrings.xml><?xml version="1.0" encoding="utf-8"?>
<sst xmlns="http://schemas.openxmlformats.org/spreadsheetml/2006/main" count="183" uniqueCount="97">
  <si>
    <t>Denumire</t>
  </si>
  <si>
    <t>Executat</t>
  </si>
  <si>
    <t>mil. lei</t>
  </si>
  <si>
    <t>% din total</t>
  </si>
  <si>
    <t>Aprobat</t>
  </si>
  <si>
    <t>Proiect</t>
  </si>
  <si>
    <t>inclusiv:</t>
  </si>
  <si>
    <t>Devieri 2016/2015</t>
  </si>
  <si>
    <t>- sub aspectul categoriilor economice</t>
  </si>
  <si>
    <t>2.2 alte venituri</t>
  </si>
  <si>
    <t>Cod Eco</t>
  </si>
  <si>
    <t>122</t>
  </si>
  <si>
    <t>1221</t>
  </si>
  <si>
    <t>1222</t>
  </si>
  <si>
    <t>1411</t>
  </si>
  <si>
    <t>2.3 amenzi şi sancţiuni</t>
  </si>
  <si>
    <t>143</t>
  </si>
  <si>
    <t>1922</t>
  </si>
  <si>
    <t>1.2  Contribuţii de asigurări sociale de stat obligatorii</t>
  </si>
  <si>
    <t>2121</t>
  </si>
  <si>
    <t>2122</t>
  </si>
  <si>
    <t>1</t>
  </si>
  <si>
    <t>Cheltuieli administrative</t>
  </si>
  <si>
    <t>III. Sold bugetar</t>
  </si>
  <si>
    <t>2+3</t>
  </si>
  <si>
    <t>1-(2+3)</t>
  </si>
  <si>
    <t>I. Venituri, total</t>
  </si>
  <si>
    <t xml:space="preserve"> II. Cheltuieli, total</t>
  </si>
  <si>
    <t>IV. Sursele de finanţare, total</t>
  </si>
  <si>
    <t>4+5+9</t>
  </si>
  <si>
    <t>1.1 Prime de asigurare obligatorie de asistenţă medicală, în formă de contribuţie procentuală la salariu şi la alte recompense</t>
  </si>
  <si>
    <t>14</t>
  </si>
  <si>
    <t>1451</t>
  </si>
  <si>
    <t>21</t>
  </si>
  <si>
    <t>211</t>
  </si>
  <si>
    <t>1.3  Prime de asigurare obligatorie de asistenţă medicală</t>
  </si>
  <si>
    <t>22</t>
  </si>
  <si>
    <t>2. Bunuri şi servicii</t>
  </si>
  <si>
    <t>31</t>
  </si>
  <si>
    <t>2. Alte venituri</t>
  </si>
  <si>
    <t>Modificarea soldurilor de mijloace băneşti</t>
  </si>
  <si>
    <t>9</t>
  </si>
  <si>
    <t>1.2 Prime de asigurare obligatorie de asistenţă medicală în sumă fixă, achitate de persoane fizice cu reşedinţa sau domiciliul în Republica Moldova</t>
  </si>
  <si>
    <t>2.1 dobînzi încasate</t>
  </si>
  <si>
    <t>1. Prime de asigurări obligatorii de asistenţă medicală, total</t>
  </si>
  <si>
    <r>
      <t>1. Cheltuieli de personal,</t>
    </r>
    <r>
      <rPr>
        <i/>
        <sz val="8"/>
        <color theme="1"/>
        <rFont val="Calibri"/>
        <family val="2"/>
        <charset val="204"/>
        <scheme val="minor"/>
      </rPr>
      <t xml:space="preserve"> total</t>
    </r>
  </si>
  <si>
    <t xml:space="preserve">1.1  Remunerarea muncii </t>
  </si>
  <si>
    <t>3. Transferuri primite între bugetul de stat şi fondurile asigurării obligatorii de asistenţă medicală, total</t>
  </si>
  <si>
    <t>3.1 Transferuri de la bugetul de stat  pentru asigurarea medicală a categoriilor de persoane asigurate de Guvern</t>
  </si>
  <si>
    <t>3.2 Transferuri de la bugetul de stat  pentru compensarea veniturilor ratate, conform art.3 din Legea nr.39-XVI din 2 martie 2006</t>
  </si>
  <si>
    <t>-</t>
  </si>
  <si>
    <t>3.4 Transferuri de la bugetul de stat  pentru realizarea proiectului "Modernizarea sectorului sănătăţii"</t>
  </si>
  <si>
    <t>3. Prestaţii sociale</t>
  </si>
  <si>
    <r>
      <t>4. Mijloace fixe</t>
    </r>
    <r>
      <rPr>
        <i/>
        <sz val="8"/>
        <color theme="1"/>
        <rFont val="Calibri"/>
        <family val="2"/>
        <charset val="204"/>
        <scheme val="minor"/>
      </rPr>
      <t xml:space="preserve"> </t>
    </r>
  </si>
  <si>
    <t>5. Stocuri de materiale circulante</t>
  </si>
  <si>
    <t>27</t>
  </si>
  <si>
    <t>33</t>
  </si>
  <si>
    <t>x</t>
  </si>
  <si>
    <t>3.3 Transferuri de la bugetul de stat  pentru realizarea programelor naţionale de ocrotire a sănătăţii</t>
  </si>
  <si>
    <t>Наименование</t>
  </si>
  <si>
    <t>Код Eco</t>
  </si>
  <si>
    <t>Проект</t>
  </si>
  <si>
    <t>% из итога</t>
  </si>
  <si>
    <t>1. Взносы обязательного медицинского страхования, всего</t>
  </si>
  <si>
    <t>1.1 Взносы обязательного медицинского страхования, исчисленные в процентном отношении к заработной плате и другим выплатам</t>
  </si>
  <si>
    <t>1.2 Взносы обязательного медицинского страхования, исчисленные в фиксированной сумме, уплачиваемые физическими лицами с местом жительства или местом нахождения в Республике Молдова</t>
  </si>
  <si>
    <t>2.1 Полученные проценты</t>
  </si>
  <si>
    <t>2.2 Прочие доходы</t>
  </si>
  <si>
    <t>3. Полученные трансферты между государственным бюджетом и фондами обязательного медицинского страхования, всего</t>
  </si>
  <si>
    <t>2.  Товары и услуги</t>
  </si>
  <si>
    <t>3. Социальные выплаты</t>
  </si>
  <si>
    <t>4. Основные средства</t>
  </si>
  <si>
    <t>5. Запасы оборотных материалов</t>
  </si>
  <si>
    <t>Изменение баланса денежных средств</t>
  </si>
  <si>
    <t>1.1 Оплата труда</t>
  </si>
  <si>
    <t>1.2  Взносы обязательного государственного социального страхования</t>
  </si>
  <si>
    <t>1.3  Взносы обязательного медицинского страхования</t>
  </si>
  <si>
    <t>3.1  Трансферты из государственного бюджета для медицинского страхования категорий лиц, страхование которых осуществляется Правительством</t>
  </si>
  <si>
    <t>3.2 Трансферты из государственного бюджета для возмещения упущенных доходов в соответствии со статьей 3 Закона № 39-XVI от 2 марта 2006 года</t>
  </si>
  <si>
    <t>3.3 Трансферты из государственного бюджета для реализации национальных программ по здравоохранению</t>
  </si>
  <si>
    <t>3.4  Трансферты из государственного бюджета для реализации проекта «Модернизация сектора здравоохранения»</t>
  </si>
  <si>
    <t>1. Расходы на персонал, всего</t>
  </si>
  <si>
    <t>в том числе:</t>
  </si>
  <si>
    <t>2. Прочие доходы</t>
  </si>
  <si>
    <t>2.3 Штрафы и санкции</t>
  </si>
  <si>
    <t>млн. леев</t>
  </si>
  <si>
    <t>Estimat</t>
  </si>
  <si>
    <t>(в % в общем объеме, отклонения +/-)</t>
  </si>
  <si>
    <t xml:space="preserve"> Структура ФОМС в соответствии с экономической классификацией
</t>
  </si>
  <si>
    <t>Таблица 1</t>
  </si>
  <si>
    <t>I. Доходы, общая сумма</t>
  </si>
  <si>
    <t xml:space="preserve"> II.  Расходы, общая сумма</t>
  </si>
  <si>
    <t>III. Бюджетное сальдо</t>
  </si>
  <si>
    <t>IV.Источники финансирования, общая сумма</t>
  </si>
  <si>
    <t>Tabelul 1</t>
  </si>
  <si>
    <t>Structura FAOAM conform clasificaţiei economice (% în total, devieri +/-)</t>
  </si>
  <si>
    <t>Прогноз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</si>
</sst>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i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7.5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theme="9" tint="-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C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5" fillId="0" borderId="5" xfId="0" applyFont="1" applyBorder="1"/>
    <xf numFmtId="0" fontId="6" fillId="0" borderId="5" xfId="0" applyFont="1" applyBorder="1"/>
    <xf numFmtId="49" fontId="4" fillId="0" borderId="5" xfId="0" applyNumberFormat="1" applyFont="1" applyBorder="1" applyAlignment="1">
      <alignment vertical="center" wrapText="1"/>
    </xf>
    <xf numFmtId="0" fontId="9" fillId="0" borderId="5" xfId="0" applyFont="1" applyBorder="1"/>
    <xf numFmtId="0" fontId="11" fillId="0" borderId="0" xfId="0" applyFont="1" applyAlignment="1"/>
    <xf numFmtId="0" fontId="11" fillId="0" borderId="0" xfId="0" applyFont="1"/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11" fillId="0" borderId="0" xfId="0" applyFont="1" applyBorder="1" applyAlignment="1"/>
    <xf numFmtId="0" fontId="6" fillId="0" borderId="9" xfId="0" applyFont="1" applyBorder="1" applyAlignment="1">
      <alignment vertical="center" wrapText="1"/>
    </xf>
    <xf numFmtId="0" fontId="9" fillId="0" borderId="13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/>
    </xf>
    <xf numFmtId="0" fontId="13" fillId="0" borderId="1" xfId="0" applyFont="1" applyBorder="1"/>
    <xf numFmtId="49" fontId="13" fillId="0" borderId="7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164" fontId="10" fillId="0" borderId="12" xfId="0" applyNumberFormat="1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7" fillId="0" borderId="1" xfId="1" applyNumberFormat="1" applyFont="1" applyFill="1" applyBorder="1" applyAlignment="1">
      <alignment vertical="center"/>
    </xf>
    <xf numFmtId="165" fontId="7" fillId="0" borderId="6" xfId="1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164" fontId="12" fillId="0" borderId="1" xfId="0" applyNumberFormat="1" applyFont="1" applyFill="1" applyBorder="1" applyAlignment="1">
      <alignment vertical="center"/>
    </xf>
    <xf numFmtId="165" fontId="8" fillId="0" borderId="1" xfId="1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64" fontId="2" fillId="0" borderId="7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vertical="center"/>
    </xf>
    <xf numFmtId="165" fontId="10" fillId="2" borderId="12" xfId="1" applyNumberFormat="1" applyFont="1" applyFill="1" applyBorder="1" applyAlignment="1">
      <alignment vertical="center"/>
    </xf>
    <xf numFmtId="165" fontId="19" fillId="0" borderId="1" xfId="1" applyNumberFormat="1" applyFont="1" applyFill="1" applyBorder="1" applyAlignment="1">
      <alignment vertical="center"/>
    </xf>
    <xf numFmtId="165" fontId="19" fillId="0" borderId="6" xfId="1" applyNumberFormat="1" applyFont="1" applyFill="1" applyBorder="1" applyAlignment="1">
      <alignment vertical="center"/>
    </xf>
    <xf numFmtId="164" fontId="19" fillId="0" borderId="12" xfId="0" applyNumberFormat="1" applyFont="1" applyFill="1" applyBorder="1" applyAlignment="1">
      <alignment vertical="center"/>
    </xf>
    <xf numFmtId="165" fontId="10" fillId="0" borderId="12" xfId="1" applyNumberFormat="1" applyFont="1" applyFill="1" applyBorder="1" applyAlignment="1">
      <alignment vertical="center"/>
    </xf>
    <xf numFmtId="165" fontId="10" fillId="0" borderId="14" xfId="1" applyNumberFormat="1" applyFont="1" applyFill="1" applyBorder="1" applyAlignment="1">
      <alignment vertical="center"/>
    </xf>
    <xf numFmtId="165" fontId="8" fillId="0" borderId="6" xfId="1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64" fontId="15" fillId="0" borderId="7" xfId="0" applyNumberFormat="1" applyFont="1" applyFill="1" applyBorder="1" applyAlignment="1">
      <alignment vertical="center" wrapText="1"/>
    </xf>
    <xf numFmtId="164" fontId="2" fillId="0" borderId="8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wrapText="1"/>
    </xf>
    <xf numFmtId="0" fontId="2" fillId="0" borderId="8" xfId="0" applyFont="1" applyFill="1" applyBorder="1" applyAlignment="1">
      <alignment horizontal="center" vertical="center" wrapText="1"/>
    </xf>
    <xf numFmtId="165" fontId="15" fillId="0" borderId="1" xfId="1" applyNumberFormat="1" applyFont="1" applyFill="1" applyBorder="1" applyAlignment="1">
      <alignment vertical="center"/>
    </xf>
    <xf numFmtId="165" fontId="15" fillId="0" borderId="6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right" wrapText="1"/>
    </xf>
    <xf numFmtId="0" fontId="18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6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XT=LPLP2006030239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6"/>
  <sheetViews>
    <sheetView topLeftCell="A7" workbookViewId="0">
      <selection activeCell="J19" sqref="J19"/>
    </sheetView>
  </sheetViews>
  <sheetFormatPr defaultRowHeight="15" x14ac:dyDescent="0.25"/>
  <cols>
    <col min="1" max="1" width="38.85546875" customWidth="1"/>
    <col min="2" max="2" width="5" customWidth="1"/>
    <col min="3" max="3" width="7.28515625" hidden="1" customWidth="1"/>
    <col min="4" max="4" width="6.85546875" hidden="1" customWidth="1"/>
    <col min="5" max="5" width="7.5703125" hidden="1" customWidth="1"/>
    <col min="6" max="6" width="7.140625" hidden="1" customWidth="1"/>
    <col min="7" max="8" width="6.85546875" hidden="1" customWidth="1"/>
    <col min="9" max="9" width="7.5703125" customWidth="1"/>
    <col min="10" max="10" width="8.42578125" customWidth="1"/>
    <col min="11" max="11" width="7" hidden="1" customWidth="1"/>
    <col min="12" max="12" width="7.140625" customWidth="1"/>
    <col min="13" max="13" width="7.42578125" customWidth="1"/>
    <col min="14" max="14" width="7.140625" customWidth="1"/>
    <col min="15" max="15" width="8" customWidth="1"/>
    <col min="16" max="16" width="10.85546875" customWidth="1"/>
    <col min="17" max="17" width="9.140625" customWidth="1"/>
  </cols>
  <sheetData>
    <row r="1" spans="1:18" ht="27" customHeight="1" x14ac:dyDescent="0.25">
      <c r="N1" s="70" t="s">
        <v>94</v>
      </c>
      <c r="O1" s="70"/>
    </row>
    <row r="2" spans="1:18" ht="27.75" customHeight="1" x14ac:dyDescent="0.25">
      <c r="A2" s="71" t="s">
        <v>95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8" ht="32.25" customHeight="1" thickBot="1" x14ac:dyDescent="0.3"/>
    <row r="4" spans="1:18" x14ac:dyDescent="0.25">
      <c r="A4" s="72" t="s">
        <v>0</v>
      </c>
      <c r="B4" s="75" t="s">
        <v>10</v>
      </c>
      <c r="C4" s="69">
        <v>2013</v>
      </c>
      <c r="D4" s="69"/>
      <c r="E4" s="69">
        <v>2014</v>
      </c>
      <c r="F4" s="69"/>
      <c r="G4" s="78">
        <v>2015</v>
      </c>
      <c r="H4" s="78"/>
      <c r="I4" s="69">
        <v>2016</v>
      </c>
      <c r="J4" s="69"/>
      <c r="K4" s="79" t="s">
        <v>7</v>
      </c>
      <c r="L4" s="81">
        <v>2017</v>
      </c>
      <c r="M4" s="81"/>
      <c r="N4" s="81">
        <v>2018</v>
      </c>
      <c r="O4" s="82"/>
      <c r="P4" s="14" t="s">
        <v>22</v>
      </c>
      <c r="Q4" s="10"/>
      <c r="R4" s="11"/>
    </row>
    <row r="5" spans="1:18" x14ac:dyDescent="0.25">
      <c r="A5" s="73"/>
      <c r="B5" s="76"/>
      <c r="C5" s="83" t="s">
        <v>1</v>
      </c>
      <c r="D5" s="83"/>
      <c r="E5" s="83" t="s">
        <v>1</v>
      </c>
      <c r="F5" s="83"/>
      <c r="G5" s="84" t="s">
        <v>4</v>
      </c>
      <c r="H5" s="84"/>
      <c r="I5" s="83" t="s">
        <v>5</v>
      </c>
      <c r="J5" s="83"/>
      <c r="K5" s="80"/>
      <c r="L5" s="66" t="s">
        <v>86</v>
      </c>
      <c r="M5" s="66"/>
      <c r="N5" s="67" t="s">
        <v>86</v>
      </c>
      <c r="O5" s="68"/>
      <c r="P5" s="11">
        <v>2016</v>
      </c>
      <c r="Q5" s="11">
        <v>2017</v>
      </c>
      <c r="R5" s="11">
        <v>2018</v>
      </c>
    </row>
    <row r="6" spans="1:18" ht="28.5" customHeight="1" thickBot="1" x14ac:dyDescent="0.3">
      <c r="A6" s="74"/>
      <c r="B6" s="77"/>
      <c r="C6" s="46" t="s">
        <v>2</v>
      </c>
      <c r="D6" s="47" t="s">
        <v>3</v>
      </c>
      <c r="E6" s="46" t="s">
        <v>2</v>
      </c>
      <c r="F6" s="47" t="s">
        <v>3</v>
      </c>
      <c r="G6" s="46" t="s">
        <v>2</v>
      </c>
      <c r="H6" s="47" t="s">
        <v>3</v>
      </c>
      <c r="I6" s="46" t="s">
        <v>2</v>
      </c>
      <c r="J6" s="47" t="s">
        <v>3</v>
      </c>
      <c r="K6" s="1" t="s">
        <v>2</v>
      </c>
      <c r="L6" s="1" t="s">
        <v>2</v>
      </c>
      <c r="M6" s="2" t="s">
        <v>3</v>
      </c>
      <c r="N6" s="1" t="s">
        <v>2</v>
      </c>
      <c r="O6" s="3" t="s">
        <v>3</v>
      </c>
    </row>
    <row r="7" spans="1:18" x14ac:dyDescent="0.25">
      <c r="A7" s="16" t="s">
        <v>26</v>
      </c>
      <c r="B7" s="18" t="s">
        <v>21</v>
      </c>
      <c r="C7" s="30">
        <f t="shared" ref="C7:J7" si="0">C8+C12+C17</f>
        <v>4161.2</v>
      </c>
      <c r="D7" s="51">
        <f t="shared" si="0"/>
        <v>1</v>
      </c>
      <c r="E7" s="30">
        <f t="shared" si="0"/>
        <v>4637.6000000000004</v>
      </c>
      <c r="F7" s="51">
        <f t="shared" si="0"/>
        <v>0.99999999999999989</v>
      </c>
      <c r="G7" s="30">
        <f t="shared" si="0"/>
        <v>5160.0999999999995</v>
      </c>
      <c r="H7" s="51">
        <f t="shared" si="0"/>
        <v>1</v>
      </c>
      <c r="I7" s="54">
        <f t="shared" si="0"/>
        <v>5838.5</v>
      </c>
      <c r="J7" s="55">
        <f t="shared" si="0"/>
        <v>0.99999999999999989</v>
      </c>
      <c r="K7" s="29">
        <f>I7-G7</f>
        <v>678.40000000000055</v>
      </c>
      <c r="L7" s="54">
        <f>L8+L12+L17</f>
        <v>6269</v>
      </c>
      <c r="M7" s="55">
        <f>M8+M12+M17</f>
        <v>1</v>
      </c>
      <c r="N7" s="54">
        <f>N8+N12+N17</f>
        <v>6722.3</v>
      </c>
      <c r="O7" s="56">
        <f>O8+O12+O17</f>
        <v>1</v>
      </c>
    </row>
    <row r="8" spans="1:18" ht="22.5" x14ac:dyDescent="0.25">
      <c r="A8" s="4" t="s">
        <v>44</v>
      </c>
      <c r="B8" s="27" t="s">
        <v>11</v>
      </c>
      <c r="C8" s="31">
        <f>C10+C11</f>
        <v>1967.1000000000001</v>
      </c>
      <c r="D8" s="32">
        <f>C8/C7</f>
        <v>0.47272421416898974</v>
      </c>
      <c r="E8" s="31">
        <f t="shared" ref="E8:J8" si="1">E10+E11</f>
        <v>2414.4</v>
      </c>
      <c r="F8" s="32">
        <f t="shared" si="1"/>
        <v>0.52061411074693809</v>
      </c>
      <c r="G8" s="31">
        <f t="shared" si="1"/>
        <v>2834</v>
      </c>
      <c r="H8" s="32">
        <f t="shared" si="1"/>
        <v>0.54921416251623034</v>
      </c>
      <c r="I8" s="41">
        <f t="shared" si="1"/>
        <v>3260</v>
      </c>
      <c r="J8" s="32">
        <f t="shared" si="1"/>
        <v>0.55836259313179748</v>
      </c>
      <c r="K8" s="31">
        <f t="shared" ref="K8:K22" si="2">I8-G8</f>
        <v>426</v>
      </c>
      <c r="L8" s="48">
        <f t="shared" ref="L8:O8" si="3">L10+L11</f>
        <v>3533.5</v>
      </c>
      <c r="M8" s="32">
        <f t="shared" si="3"/>
        <v>0.56364651459562931</v>
      </c>
      <c r="N8" s="48">
        <f t="shared" si="3"/>
        <v>3830.3</v>
      </c>
      <c r="O8" s="33">
        <f t="shared" si="3"/>
        <v>0.56979010160213028</v>
      </c>
    </row>
    <row r="9" spans="1:18" ht="8.25" customHeight="1" x14ac:dyDescent="0.25">
      <c r="A9" s="13" t="s">
        <v>6</v>
      </c>
      <c r="B9" s="19"/>
      <c r="C9" s="31"/>
      <c r="D9" s="32"/>
      <c r="E9" s="31"/>
      <c r="F9" s="32"/>
      <c r="G9" s="31"/>
      <c r="H9" s="32"/>
      <c r="I9" s="41"/>
      <c r="J9" s="32"/>
      <c r="K9" s="31"/>
      <c r="L9" s="48"/>
      <c r="M9" s="32"/>
      <c r="N9" s="49"/>
      <c r="O9" s="33"/>
    </row>
    <row r="10" spans="1:18" ht="33.75" x14ac:dyDescent="0.25">
      <c r="A10" s="5" t="s">
        <v>30</v>
      </c>
      <c r="B10" s="20" t="s">
        <v>12</v>
      </c>
      <c r="C10" s="31">
        <v>1874.7</v>
      </c>
      <c r="D10" s="38">
        <f>C10/C7</f>
        <v>0.45051908103431704</v>
      </c>
      <c r="E10" s="31">
        <v>2319.8000000000002</v>
      </c>
      <c r="F10" s="32">
        <f>E10/E7</f>
        <v>0.50021562877350356</v>
      </c>
      <c r="G10" s="31">
        <v>2730.3</v>
      </c>
      <c r="H10" s="32">
        <f>G10/G7</f>
        <v>0.52911765275866751</v>
      </c>
      <c r="I10" s="41">
        <v>3166.7</v>
      </c>
      <c r="J10" s="32">
        <f>I10/I7</f>
        <v>0.54238246124860834</v>
      </c>
      <c r="K10" s="31">
        <f t="shared" si="2"/>
        <v>436.39999999999964</v>
      </c>
      <c r="L10" s="48">
        <v>3440.2</v>
      </c>
      <c r="M10" s="64">
        <f>L10/L7</f>
        <v>0.54876375817514755</v>
      </c>
      <c r="N10" s="48">
        <v>3737</v>
      </c>
      <c r="O10" s="57">
        <f>N10/N7</f>
        <v>0.55591092334468861</v>
      </c>
    </row>
    <row r="11" spans="1:18" ht="44.25" customHeight="1" x14ac:dyDescent="0.25">
      <c r="A11" s="5" t="s">
        <v>42</v>
      </c>
      <c r="B11" s="20" t="s">
        <v>13</v>
      </c>
      <c r="C11" s="31">
        <v>92.4</v>
      </c>
      <c r="D11" s="32">
        <f>C11/C7</f>
        <v>2.2205133134672692E-2</v>
      </c>
      <c r="E11" s="31">
        <v>94.6</v>
      </c>
      <c r="F11" s="32">
        <f>E11/E7</f>
        <v>2.0398481973434534E-2</v>
      </c>
      <c r="G11" s="31">
        <v>103.7</v>
      </c>
      <c r="H11" s="32">
        <f>G11/G7</f>
        <v>2.0096509757562841E-2</v>
      </c>
      <c r="I11" s="41">
        <v>93.3</v>
      </c>
      <c r="J11" s="32">
        <f>I11/I7</f>
        <v>1.5980131883189176E-2</v>
      </c>
      <c r="K11" s="31">
        <f t="shared" si="2"/>
        <v>-10.400000000000006</v>
      </c>
      <c r="L11" s="48">
        <v>93.3</v>
      </c>
      <c r="M11" s="64">
        <f>L11/L7</f>
        <v>1.4882756420481735E-2</v>
      </c>
      <c r="N11" s="48">
        <v>93.3</v>
      </c>
      <c r="O11" s="33">
        <f>N11/N7</f>
        <v>1.3879178257441649E-2</v>
      </c>
    </row>
    <row r="12" spans="1:18" ht="16.5" customHeight="1" x14ac:dyDescent="0.25">
      <c r="A12" s="6" t="s">
        <v>39</v>
      </c>
      <c r="B12" s="27" t="s">
        <v>31</v>
      </c>
      <c r="C12" s="31">
        <f>C14+C15+C16</f>
        <v>33</v>
      </c>
      <c r="D12" s="32">
        <f>C12/C7</f>
        <v>7.9304046909545334E-3</v>
      </c>
      <c r="E12" s="31">
        <f t="shared" ref="E12:N12" si="4">E14+E15+E16</f>
        <v>22.8</v>
      </c>
      <c r="F12" s="32">
        <f>E12/E7</f>
        <v>4.9163360358806278E-3</v>
      </c>
      <c r="G12" s="31">
        <f t="shared" si="4"/>
        <v>6.6</v>
      </c>
      <c r="H12" s="32">
        <f>G12/G7</f>
        <v>1.2790449797484545E-3</v>
      </c>
      <c r="I12" s="41">
        <f t="shared" si="4"/>
        <v>6.6</v>
      </c>
      <c r="J12" s="32">
        <f>I12/I7</f>
        <v>1.1304273357883017E-3</v>
      </c>
      <c r="K12" s="31">
        <f t="shared" si="2"/>
        <v>0</v>
      </c>
      <c r="L12" s="48">
        <f t="shared" si="4"/>
        <v>6.6</v>
      </c>
      <c r="M12" s="64">
        <f>L12/L7</f>
        <v>1.0527994895517625E-3</v>
      </c>
      <c r="N12" s="48">
        <f t="shared" si="4"/>
        <v>6.6</v>
      </c>
      <c r="O12" s="33">
        <f>N12/N7</f>
        <v>9.8180682206982714E-4</v>
      </c>
    </row>
    <row r="13" spans="1:18" ht="9.75" customHeight="1" x14ac:dyDescent="0.25">
      <c r="A13" s="13" t="s">
        <v>6</v>
      </c>
      <c r="B13" s="20"/>
      <c r="C13" s="31"/>
      <c r="D13" s="32"/>
      <c r="E13" s="31"/>
      <c r="F13" s="32"/>
      <c r="G13" s="31"/>
      <c r="H13" s="32"/>
      <c r="I13" s="31"/>
      <c r="J13" s="32"/>
      <c r="K13" s="31"/>
      <c r="L13" s="48"/>
      <c r="M13" s="64"/>
      <c r="N13" s="48"/>
      <c r="O13" s="33"/>
    </row>
    <row r="14" spans="1:18" x14ac:dyDescent="0.25">
      <c r="A14" s="7" t="s">
        <v>43</v>
      </c>
      <c r="B14" s="20" t="s">
        <v>14</v>
      </c>
      <c r="C14" s="31">
        <v>31</v>
      </c>
      <c r="D14" s="32"/>
      <c r="E14" s="31">
        <v>18.100000000000001</v>
      </c>
      <c r="F14" s="32"/>
      <c r="G14" s="31">
        <v>2.5</v>
      </c>
      <c r="H14" s="32"/>
      <c r="I14" s="41">
        <v>2.5</v>
      </c>
      <c r="J14" s="34"/>
      <c r="K14" s="31">
        <f t="shared" si="2"/>
        <v>0</v>
      </c>
      <c r="L14" s="48">
        <v>2.5</v>
      </c>
      <c r="M14" s="64"/>
      <c r="N14" s="48">
        <v>2.5</v>
      </c>
      <c r="O14" s="35"/>
    </row>
    <row r="15" spans="1:18" x14ac:dyDescent="0.25">
      <c r="A15" s="7" t="s">
        <v>9</v>
      </c>
      <c r="B15" s="21" t="s">
        <v>32</v>
      </c>
      <c r="C15" s="31">
        <f>0.1+0.2</f>
        <v>0.30000000000000004</v>
      </c>
      <c r="D15" s="32"/>
      <c r="E15" s="31">
        <v>2.5</v>
      </c>
      <c r="F15" s="32"/>
      <c r="G15" s="31">
        <v>2.8</v>
      </c>
      <c r="H15" s="32"/>
      <c r="I15" s="41">
        <v>2.8</v>
      </c>
      <c r="J15" s="34"/>
      <c r="K15" s="31">
        <f t="shared" si="2"/>
        <v>0</v>
      </c>
      <c r="L15" s="48">
        <v>2.8</v>
      </c>
      <c r="M15" s="64"/>
      <c r="N15" s="48">
        <v>2.8</v>
      </c>
      <c r="O15" s="35"/>
    </row>
    <row r="16" spans="1:18" x14ac:dyDescent="0.25">
      <c r="A16" s="7" t="s">
        <v>15</v>
      </c>
      <c r="B16" s="20" t="s">
        <v>16</v>
      </c>
      <c r="C16" s="31">
        <v>1.7</v>
      </c>
      <c r="D16" s="32"/>
      <c r="E16" s="31">
        <v>2.2000000000000002</v>
      </c>
      <c r="F16" s="32"/>
      <c r="G16" s="31">
        <v>1.3</v>
      </c>
      <c r="H16" s="32"/>
      <c r="I16" s="41">
        <v>1.3</v>
      </c>
      <c r="J16" s="34"/>
      <c r="K16" s="31">
        <f t="shared" si="2"/>
        <v>0</v>
      </c>
      <c r="L16" s="48">
        <v>1.3</v>
      </c>
      <c r="M16" s="64"/>
      <c r="N16" s="48">
        <v>1.3</v>
      </c>
      <c r="O16" s="35"/>
    </row>
    <row r="17" spans="1:15" ht="22.5" x14ac:dyDescent="0.25">
      <c r="A17" s="12" t="s">
        <v>47</v>
      </c>
      <c r="B17" s="27" t="s">
        <v>17</v>
      </c>
      <c r="C17" s="31">
        <f>C19+C20+C21</f>
        <v>2161.1</v>
      </c>
      <c r="D17" s="32">
        <f t="shared" ref="D17:F17" si="5">D19+D20+D21</f>
        <v>0.5193453811400558</v>
      </c>
      <c r="E17" s="31">
        <f t="shared" si="5"/>
        <v>2200.3999999999996</v>
      </c>
      <c r="F17" s="32">
        <f t="shared" si="5"/>
        <v>0.47446955321718121</v>
      </c>
      <c r="G17" s="31">
        <f>G19+G20+G21+G22</f>
        <v>2319.4999999999995</v>
      </c>
      <c r="H17" s="32">
        <f t="shared" ref="H17:O17" si="6">H19+H20+H21+H22</f>
        <v>0.44950679250402126</v>
      </c>
      <c r="I17" s="31">
        <f t="shared" si="6"/>
        <v>2571.8999999999996</v>
      </c>
      <c r="J17" s="32">
        <f t="shared" si="6"/>
        <v>0.44050697953241413</v>
      </c>
      <c r="K17" s="31">
        <f t="shared" si="2"/>
        <v>252.40000000000009</v>
      </c>
      <c r="L17" s="48">
        <f t="shared" si="6"/>
        <v>2728.9000000000005</v>
      </c>
      <c r="M17" s="64">
        <f t="shared" si="6"/>
        <v>0.43530068591481891</v>
      </c>
      <c r="N17" s="48">
        <f t="shared" si="6"/>
        <v>2885.4</v>
      </c>
      <c r="O17" s="33">
        <f t="shared" si="6"/>
        <v>0.42922809157579994</v>
      </c>
    </row>
    <row r="18" spans="1:15" ht="10.5" customHeight="1" x14ac:dyDescent="0.25">
      <c r="A18" s="13" t="s">
        <v>6</v>
      </c>
      <c r="B18" s="20"/>
      <c r="C18" s="31"/>
      <c r="D18" s="32"/>
      <c r="E18" s="31"/>
      <c r="F18" s="32"/>
      <c r="G18" s="31"/>
      <c r="H18" s="32"/>
      <c r="I18" s="31"/>
      <c r="J18" s="32"/>
      <c r="K18" s="31"/>
      <c r="L18" s="48"/>
      <c r="M18" s="64"/>
      <c r="N18" s="48"/>
      <c r="O18" s="33"/>
    </row>
    <row r="19" spans="1:15" ht="45" customHeight="1" x14ac:dyDescent="0.25">
      <c r="A19" s="5" t="s">
        <v>48</v>
      </c>
      <c r="B19" s="20" t="s">
        <v>17</v>
      </c>
      <c r="C19" s="31">
        <v>2135.5</v>
      </c>
      <c r="D19" s="32">
        <f>C19/C7</f>
        <v>0.51319330962222443</v>
      </c>
      <c r="E19" s="31">
        <v>2175.5</v>
      </c>
      <c r="F19" s="32">
        <f>E19/E7</f>
        <v>0.46910039675694321</v>
      </c>
      <c r="G19" s="31">
        <v>2234.6</v>
      </c>
      <c r="H19" s="32">
        <f>G19/G7</f>
        <v>0.4330536229918025</v>
      </c>
      <c r="I19" s="41">
        <v>2419.1999999999998</v>
      </c>
      <c r="J19" s="32">
        <f>I19/I7</f>
        <v>0.41435300162713024</v>
      </c>
      <c r="K19" s="31">
        <f t="shared" si="2"/>
        <v>184.59999999999991</v>
      </c>
      <c r="L19" s="48">
        <v>2642</v>
      </c>
      <c r="M19" s="64">
        <f>L19/L7</f>
        <v>0.42143882596905408</v>
      </c>
      <c r="N19" s="48">
        <v>2795.3</v>
      </c>
      <c r="O19" s="33">
        <f>N19/N7</f>
        <v>0.41582494086845279</v>
      </c>
    </row>
    <row r="20" spans="1:15" ht="33.75" x14ac:dyDescent="0.25">
      <c r="A20" s="5" t="s">
        <v>49</v>
      </c>
      <c r="B20" s="20" t="s">
        <v>17</v>
      </c>
      <c r="C20" s="31">
        <v>0.5</v>
      </c>
      <c r="D20" s="32">
        <f>C20/C7</f>
        <v>1.2015764683264443E-4</v>
      </c>
      <c r="E20" s="31">
        <v>0.7</v>
      </c>
      <c r="F20" s="32">
        <f>E20/E7</f>
        <v>1.509401414524754E-4</v>
      </c>
      <c r="G20" s="31">
        <v>0.7</v>
      </c>
      <c r="H20" s="32">
        <f>G20/G7</f>
        <v>1.3565628573089668E-4</v>
      </c>
      <c r="I20" s="41">
        <v>0.7</v>
      </c>
      <c r="J20" s="32">
        <f>I20/I7</f>
        <v>1.1989380834118351E-4</v>
      </c>
      <c r="K20" s="31">
        <f t="shared" si="2"/>
        <v>0</v>
      </c>
      <c r="L20" s="48">
        <v>0.8</v>
      </c>
      <c r="M20" s="64">
        <f>L20/L7</f>
        <v>1.2761205933960759E-4</v>
      </c>
      <c r="N20" s="48">
        <v>0.9</v>
      </c>
      <c r="O20" s="33">
        <f>N20/N7</f>
        <v>1.3388274846406735E-4</v>
      </c>
    </row>
    <row r="21" spans="1:15" ht="22.5" x14ac:dyDescent="0.25">
      <c r="A21" s="5" t="s">
        <v>58</v>
      </c>
      <c r="B21" s="20" t="s">
        <v>17</v>
      </c>
      <c r="C21" s="31">
        <v>25.1</v>
      </c>
      <c r="D21" s="32">
        <f>C21/C7</f>
        <v>6.0319138709987513E-3</v>
      </c>
      <c r="E21" s="31">
        <v>24.2</v>
      </c>
      <c r="F21" s="32">
        <f>E21/E7</f>
        <v>5.2182163187855781E-3</v>
      </c>
      <c r="G21" s="31">
        <v>36</v>
      </c>
      <c r="H21" s="32">
        <f>G21/G7</f>
        <v>6.9766089804461162E-3</v>
      </c>
      <c r="I21" s="41">
        <v>62</v>
      </c>
      <c r="J21" s="32">
        <f>I21/I7</f>
        <v>1.0619165881647684E-2</v>
      </c>
      <c r="K21" s="31">
        <f t="shared" si="2"/>
        <v>26</v>
      </c>
      <c r="L21" s="48">
        <v>57.8</v>
      </c>
      <c r="M21" s="64">
        <f>L21/L7</f>
        <v>9.219971287286648E-3</v>
      </c>
      <c r="N21" s="48">
        <v>61.1</v>
      </c>
      <c r="O21" s="33">
        <f>N21/N7</f>
        <v>9.0891510346161278E-3</v>
      </c>
    </row>
    <row r="22" spans="1:15" ht="22.5" x14ac:dyDescent="0.25">
      <c r="A22" s="5" t="s">
        <v>51</v>
      </c>
      <c r="B22" s="20" t="s">
        <v>17</v>
      </c>
      <c r="C22" s="17" t="s">
        <v>50</v>
      </c>
      <c r="D22" s="32"/>
      <c r="E22" s="17" t="s">
        <v>50</v>
      </c>
      <c r="F22" s="32"/>
      <c r="G22" s="31">
        <v>48.2</v>
      </c>
      <c r="H22" s="32">
        <f>G22/G7</f>
        <v>9.3409042460417448E-3</v>
      </c>
      <c r="I22" s="41">
        <v>90</v>
      </c>
      <c r="J22" s="32">
        <f>I22/I7</f>
        <v>1.5414918215295025E-2</v>
      </c>
      <c r="K22" s="31">
        <f t="shared" si="2"/>
        <v>41.8</v>
      </c>
      <c r="L22" s="48">
        <v>28.3</v>
      </c>
      <c r="M22" s="64">
        <f>L22/L7</f>
        <v>4.5142765991386183E-3</v>
      </c>
      <c r="N22" s="48">
        <v>28.1</v>
      </c>
      <c r="O22" s="33">
        <f>N22/N7</f>
        <v>4.1801169242669921E-3</v>
      </c>
    </row>
    <row r="23" spans="1:15" ht="15" customHeight="1" x14ac:dyDescent="0.25">
      <c r="A23" s="9" t="s">
        <v>27</v>
      </c>
      <c r="B23" s="19" t="s">
        <v>24</v>
      </c>
      <c r="C23" s="36" t="e">
        <f t="shared" ref="C23:H23" si="7">C25+C30+C32</f>
        <v>#REF!</v>
      </c>
      <c r="D23" s="52" t="e">
        <f t="shared" si="7"/>
        <v>#REF!</v>
      </c>
      <c r="E23" s="50" t="e">
        <f t="shared" si="7"/>
        <v>#REF!</v>
      </c>
      <c r="F23" s="52" t="e">
        <f t="shared" si="7"/>
        <v>#REF!</v>
      </c>
      <c r="G23" s="50" t="e">
        <f t="shared" si="7"/>
        <v>#REF!</v>
      </c>
      <c r="H23" s="52" t="e">
        <f t="shared" si="7"/>
        <v>#REF!</v>
      </c>
      <c r="I23" s="50">
        <f>I25+I30+I31+I32+I33</f>
        <v>5838.5</v>
      </c>
      <c r="J23" s="52">
        <f>J25+J30+J32</f>
        <v>0.99974308469641182</v>
      </c>
      <c r="K23" s="50" t="e">
        <f>I23-G23</f>
        <v>#REF!</v>
      </c>
      <c r="L23" s="50">
        <f>L25+L30+L31+L32+L33</f>
        <v>6269.0000000000009</v>
      </c>
      <c r="M23" s="52">
        <f>M25+M30+M32</f>
        <v>0.9997447758813206</v>
      </c>
      <c r="N23" s="50">
        <f>N25+N30+N31+N32+N33</f>
        <v>6722.2999999999993</v>
      </c>
      <c r="O23" s="53">
        <f>O25+O30+O32</f>
        <v>0.99973223450307203</v>
      </c>
    </row>
    <row r="24" spans="1:15" ht="11.25" hidden="1" customHeight="1" x14ac:dyDescent="0.25">
      <c r="A24" s="8" t="s">
        <v>8</v>
      </c>
      <c r="B24" s="22"/>
      <c r="C24" s="31"/>
      <c r="D24" s="32"/>
      <c r="E24" s="31"/>
      <c r="F24" s="32"/>
      <c r="G24" s="31"/>
      <c r="H24" s="32"/>
      <c r="I24" s="31"/>
      <c r="J24" s="32"/>
      <c r="K24" s="36">
        <f t="shared" ref="K24:K32" si="8">I24-G24</f>
        <v>0</v>
      </c>
      <c r="L24" s="48"/>
      <c r="M24" s="64"/>
      <c r="N24" s="48"/>
      <c r="O24" s="33"/>
    </row>
    <row r="25" spans="1:15" x14ac:dyDescent="0.25">
      <c r="A25" s="4" t="s">
        <v>45</v>
      </c>
      <c r="B25" s="28" t="s">
        <v>33</v>
      </c>
      <c r="C25" s="31">
        <f>C27+C28+C29</f>
        <v>34.1</v>
      </c>
      <c r="D25" s="32" t="e">
        <f>C25/C23</f>
        <v>#REF!</v>
      </c>
      <c r="E25" s="31">
        <f>E27+E28+E29</f>
        <v>38.200000000000003</v>
      </c>
      <c r="F25" s="32" t="e">
        <f>E25/E23</f>
        <v>#REF!</v>
      </c>
      <c r="G25" s="31">
        <f>G27+G28+G29</f>
        <v>46.300000000000004</v>
      </c>
      <c r="H25" s="32" t="e">
        <f>G25/G23</f>
        <v>#REF!</v>
      </c>
      <c r="I25" s="31">
        <f>I27+I28+I29</f>
        <v>57.900000000000006</v>
      </c>
      <c r="J25" s="32">
        <f>I25/I23</f>
        <v>9.916930718506467E-3</v>
      </c>
      <c r="K25" s="37">
        <f t="shared" si="8"/>
        <v>11.600000000000001</v>
      </c>
      <c r="L25" s="48">
        <f>L27+L28+L29</f>
        <v>63.1</v>
      </c>
      <c r="M25" s="64">
        <f>L25/L23</f>
        <v>1.0065401180411548E-2</v>
      </c>
      <c r="N25" s="48">
        <f>N27+N28+N29</f>
        <v>67.7</v>
      </c>
      <c r="O25" s="33">
        <f>N25/N23</f>
        <v>1.0070957856685957E-2</v>
      </c>
    </row>
    <row r="26" spans="1:15" ht="9.75" customHeight="1" x14ac:dyDescent="0.25">
      <c r="A26" s="13" t="s">
        <v>6</v>
      </c>
      <c r="B26" s="23"/>
      <c r="C26" s="31"/>
      <c r="D26" s="32"/>
      <c r="E26" s="31"/>
      <c r="F26" s="32"/>
      <c r="G26" s="31"/>
      <c r="H26" s="32"/>
      <c r="I26" s="31"/>
      <c r="J26" s="32"/>
      <c r="K26" s="37"/>
      <c r="L26" s="48"/>
      <c r="M26" s="64"/>
      <c r="N26" s="48"/>
      <c r="O26" s="33"/>
    </row>
    <row r="27" spans="1:15" x14ac:dyDescent="0.25">
      <c r="A27" s="5" t="s">
        <v>46</v>
      </c>
      <c r="B27" s="21" t="s">
        <v>34</v>
      </c>
      <c r="C27" s="31">
        <v>27.2</v>
      </c>
      <c r="D27" s="32" t="e">
        <f>C27/C23</f>
        <v>#REF!</v>
      </c>
      <c r="E27" s="31">
        <v>30.4</v>
      </c>
      <c r="F27" s="32" t="e">
        <f>E27/E23</f>
        <v>#REF!</v>
      </c>
      <c r="G27" s="31">
        <v>36.700000000000003</v>
      </c>
      <c r="H27" s="32" t="e">
        <f>G27/G23</f>
        <v>#REF!</v>
      </c>
      <c r="I27" s="41">
        <v>45.7</v>
      </c>
      <c r="J27" s="32">
        <f>I27/I23</f>
        <v>7.8273529159886956E-3</v>
      </c>
      <c r="K27" s="37">
        <f t="shared" si="8"/>
        <v>9</v>
      </c>
      <c r="L27" s="48">
        <v>49.8</v>
      </c>
      <c r="M27" s="64">
        <f>L27/L23</f>
        <v>7.9438506938905706E-3</v>
      </c>
      <c r="N27" s="48">
        <v>53.4</v>
      </c>
      <c r="O27" s="33">
        <f>N27/N23</f>
        <v>7.9437097422013301E-3</v>
      </c>
    </row>
    <row r="28" spans="1:15" x14ac:dyDescent="0.25">
      <c r="A28" s="5" t="s">
        <v>18</v>
      </c>
      <c r="B28" s="20" t="s">
        <v>19</v>
      </c>
      <c r="C28" s="31">
        <v>6</v>
      </c>
      <c r="D28" s="38">
        <v>2E-3</v>
      </c>
      <c r="E28" s="31">
        <v>6.7</v>
      </c>
      <c r="F28" s="32">
        <v>2E-3</v>
      </c>
      <c r="G28" s="31">
        <v>8.1</v>
      </c>
      <c r="H28" s="32" t="e">
        <f>G28/G23</f>
        <v>#REF!</v>
      </c>
      <c r="I28" s="41">
        <v>10.1</v>
      </c>
      <c r="J28" s="32">
        <f>I28/I23</f>
        <v>1.7298963774942193E-3</v>
      </c>
      <c r="K28" s="37">
        <f t="shared" si="8"/>
        <v>2</v>
      </c>
      <c r="L28" s="48">
        <v>11.1</v>
      </c>
      <c r="M28" s="64">
        <f>L28/L23</f>
        <v>1.770617323337055E-3</v>
      </c>
      <c r="N28" s="48">
        <v>11.9</v>
      </c>
      <c r="O28" s="33">
        <f>N28/N23</f>
        <v>1.7702274519137797E-3</v>
      </c>
    </row>
    <row r="29" spans="1:15" ht="22.5" x14ac:dyDescent="0.25">
      <c r="A29" s="5" t="s">
        <v>35</v>
      </c>
      <c r="B29" s="20" t="s">
        <v>20</v>
      </c>
      <c r="C29" s="31">
        <v>0.9</v>
      </c>
      <c r="D29" s="38" t="e">
        <f>C29/C23</f>
        <v>#REF!</v>
      </c>
      <c r="E29" s="31">
        <v>1.1000000000000001</v>
      </c>
      <c r="F29" s="32" t="e">
        <f>E29/E23</f>
        <v>#REF!</v>
      </c>
      <c r="G29" s="31">
        <v>1.5</v>
      </c>
      <c r="H29" s="32" t="e">
        <f>G29/G23</f>
        <v>#REF!</v>
      </c>
      <c r="I29" s="41">
        <v>2.1</v>
      </c>
      <c r="J29" s="32">
        <f>I29/I23</f>
        <v>3.5968142502355058E-4</v>
      </c>
      <c r="K29" s="37">
        <f t="shared" si="8"/>
        <v>0.60000000000000009</v>
      </c>
      <c r="L29" s="48">
        <v>2.2000000000000002</v>
      </c>
      <c r="M29" s="64">
        <f>L29/L23</f>
        <v>3.5093316318392085E-4</v>
      </c>
      <c r="N29" s="48">
        <v>2.4</v>
      </c>
      <c r="O29" s="33">
        <f>N29/N23</f>
        <v>3.5702066257084633E-4</v>
      </c>
    </row>
    <row r="30" spans="1:15" ht="15.75" customHeight="1" x14ac:dyDescent="0.25">
      <c r="A30" s="12" t="s">
        <v>37</v>
      </c>
      <c r="B30" s="28" t="s">
        <v>36</v>
      </c>
      <c r="C30" s="31">
        <f>4049.6+0.1</f>
        <v>4049.7</v>
      </c>
      <c r="D30" s="38" t="e">
        <f>C30/C23</f>
        <v>#REF!</v>
      </c>
      <c r="E30" s="31">
        <f>4440.9+0.2</f>
        <v>4441.0999999999995</v>
      </c>
      <c r="F30" s="32" t="e">
        <f>E30/E23</f>
        <v>#REF!</v>
      </c>
      <c r="G30" s="31">
        <f>5038.1+0.2</f>
        <v>5038.3</v>
      </c>
      <c r="H30" s="32" t="e">
        <f>G30/G23</f>
        <v>#REF!</v>
      </c>
      <c r="I30" s="41">
        <v>5685</v>
      </c>
      <c r="J30" s="32">
        <f>I30/I23</f>
        <v>0.97370900059946908</v>
      </c>
      <c r="K30" s="37">
        <f t="shared" si="8"/>
        <v>646.69999999999982</v>
      </c>
      <c r="L30" s="48">
        <f>5933.9+61.8+61.8+14.2</f>
        <v>6071.7</v>
      </c>
      <c r="M30" s="64">
        <f>L30/L23</f>
        <v>0.96852767586536914</v>
      </c>
      <c r="N30" s="48">
        <f>6362.8+66.3+66.3+15.2</f>
        <v>6510.6</v>
      </c>
      <c r="O30" s="33">
        <f>N30/N23</f>
        <v>0.96850780238906342</v>
      </c>
    </row>
    <row r="31" spans="1:15" ht="14.25" customHeight="1" x14ac:dyDescent="0.25">
      <c r="A31" s="12" t="s">
        <v>52</v>
      </c>
      <c r="B31" s="28" t="s">
        <v>55</v>
      </c>
      <c r="C31" s="44" t="s">
        <v>57</v>
      </c>
      <c r="D31" s="38"/>
      <c r="E31" s="44" t="s">
        <v>57</v>
      </c>
      <c r="F31" s="32"/>
      <c r="G31" s="44" t="s">
        <v>57</v>
      </c>
      <c r="H31" s="32"/>
      <c r="I31" s="31">
        <v>0.3</v>
      </c>
      <c r="J31" s="32">
        <f>I31/I23</f>
        <v>5.1383060717650077E-5</v>
      </c>
      <c r="K31" s="37"/>
      <c r="L31" s="48">
        <v>0.3</v>
      </c>
      <c r="M31" s="64">
        <f>L31/L23</f>
        <v>4.7854522252352841E-5</v>
      </c>
      <c r="N31" s="48">
        <v>0.4</v>
      </c>
      <c r="O31" s="33">
        <f>N31/N23</f>
        <v>5.9503443761807726E-5</v>
      </c>
    </row>
    <row r="32" spans="1:15" x14ac:dyDescent="0.25">
      <c r="A32" s="4" t="s">
        <v>53</v>
      </c>
      <c r="B32" s="27" t="s">
        <v>38</v>
      </c>
      <c r="C32" s="31" t="e">
        <f>#REF!+#REF!+#REF!</f>
        <v>#REF!</v>
      </c>
      <c r="D32" s="32" t="e">
        <f>C32/C23</f>
        <v>#REF!</v>
      </c>
      <c r="E32" s="31" t="e">
        <f>#REF!+#REF!+#REF!</f>
        <v>#REF!</v>
      </c>
      <c r="F32" s="32" t="e">
        <f>E32/E23</f>
        <v>#REF!</v>
      </c>
      <c r="G32" s="31" t="e">
        <f>#REF!+#REF!+#REF!</f>
        <v>#REF!</v>
      </c>
      <c r="H32" s="32" t="e">
        <f>G32/G23</f>
        <v>#REF!</v>
      </c>
      <c r="I32" s="41">
        <v>94.1</v>
      </c>
      <c r="J32" s="32">
        <f>I32/I23</f>
        <v>1.6117153378436243E-2</v>
      </c>
      <c r="K32" s="37" t="e">
        <f t="shared" si="8"/>
        <v>#REF!</v>
      </c>
      <c r="L32" s="48">
        <f>123.7+8.9</f>
        <v>132.6</v>
      </c>
      <c r="M32" s="64">
        <f>L32/L23</f>
        <v>2.1151698835539953E-2</v>
      </c>
      <c r="N32" s="48">
        <f>132.7+9.5</f>
        <v>142.19999999999999</v>
      </c>
      <c r="O32" s="33">
        <f>N32/N23</f>
        <v>2.1153474257322644E-2</v>
      </c>
    </row>
    <row r="33" spans="1:15" x14ac:dyDescent="0.25">
      <c r="A33" s="4" t="s">
        <v>54</v>
      </c>
      <c r="B33" s="27" t="s">
        <v>56</v>
      </c>
      <c r="C33" s="44" t="s">
        <v>57</v>
      </c>
      <c r="D33" s="32"/>
      <c r="E33" s="44" t="s">
        <v>57</v>
      </c>
      <c r="F33" s="32"/>
      <c r="G33" s="44" t="s">
        <v>57</v>
      </c>
      <c r="H33" s="32"/>
      <c r="I33" s="39">
        <v>1.2</v>
      </c>
      <c r="J33" s="32">
        <f>I33/I23</f>
        <v>2.0553224287060031E-4</v>
      </c>
      <c r="K33" s="31"/>
      <c r="L33" s="48">
        <v>1.3</v>
      </c>
      <c r="M33" s="64">
        <f>L33/L23</f>
        <v>2.0736959642686232E-4</v>
      </c>
      <c r="N33" s="48">
        <v>1.4</v>
      </c>
      <c r="O33" s="33">
        <f>N33/N23</f>
        <v>2.0826205316632702E-4</v>
      </c>
    </row>
    <row r="34" spans="1:15" x14ac:dyDescent="0.25">
      <c r="A34" s="9" t="s">
        <v>23</v>
      </c>
      <c r="B34" s="24" t="s">
        <v>25</v>
      </c>
      <c r="C34" s="31" t="e">
        <f>C7-C23</f>
        <v>#REF!</v>
      </c>
      <c r="D34" s="31"/>
      <c r="E34" s="31" t="e">
        <f>E7-E23</f>
        <v>#REF!</v>
      </c>
      <c r="F34" s="31"/>
      <c r="G34" s="31" t="e">
        <f>G7-G23</f>
        <v>#REF!</v>
      </c>
      <c r="H34" s="31"/>
      <c r="I34" s="31">
        <f>I7-I23</f>
        <v>0</v>
      </c>
      <c r="J34" s="31"/>
      <c r="K34" s="31"/>
      <c r="L34" s="48">
        <f>L7-L23</f>
        <v>0</v>
      </c>
      <c r="M34" s="48"/>
      <c r="N34" s="48">
        <f>N7-N23</f>
        <v>0</v>
      </c>
      <c r="O34" s="40"/>
    </row>
    <row r="35" spans="1:15" x14ac:dyDescent="0.25">
      <c r="A35" s="9" t="s">
        <v>28</v>
      </c>
      <c r="B35" s="25" t="s">
        <v>29</v>
      </c>
      <c r="C35" s="44" t="s">
        <v>57</v>
      </c>
      <c r="D35" s="42"/>
      <c r="E35" s="44" t="s">
        <v>57</v>
      </c>
      <c r="F35" s="42"/>
      <c r="G35" s="44" t="s">
        <v>57</v>
      </c>
      <c r="H35" s="42"/>
      <c r="I35" s="42"/>
      <c r="J35" s="42"/>
      <c r="K35" s="42"/>
      <c r="L35" s="58"/>
      <c r="M35" s="58"/>
      <c r="N35" s="58"/>
      <c r="O35" s="59"/>
    </row>
    <row r="36" spans="1:15" ht="15.75" thickBot="1" x14ac:dyDescent="0.3">
      <c r="A36" s="15" t="s">
        <v>40</v>
      </c>
      <c r="B36" s="26" t="s">
        <v>41</v>
      </c>
      <c r="C36" s="43">
        <v>65</v>
      </c>
      <c r="D36" s="45"/>
      <c r="E36" s="45">
        <v>41.9</v>
      </c>
      <c r="F36" s="45"/>
      <c r="G36" s="43">
        <v>100</v>
      </c>
      <c r="H36" s="43"/>
      <c r="I36" s="43">
        <v>0</v>
      </c>
      <c r="J36" s="43"/>
      <c r="K36" s="43"/>
      <c r="L36" s="60">
        <v>0</v>
      </c>
      <c r="M36" s="43"/>
      <c r="N36" s="60">
        <v>0</v>
      </c>
      <c r="O36" s="61"/>
    </row>
  </sheetData>
  <mergeCells count="17">
    <mergeCell ref="I5:J5"/>
    <mergeCell ref="L5:M5"/>
    <mergeCell ref="N5:O5"/>
    <mergeCell ref="I4:J4"/>
    <mergeCell ref="N1:O1"/>
    <mergeCell ref="A2:O2"/>
    <mergeCell ref="A4:A6"/>
    <mergeCell ref="B4:B6"/>
    <mergeCell ref="C4:D4"/>
    <mergeCell ref="E4:F4"/>
    <mergeCell ref="G4:H4"/>
    <mergeCell ref="K4:K5"/>
    <mergeCell ref="L4:M4"/>
    <mergeCell ref="N4:O4"/>
    <mergeCell ref="C5:D5"/>
    <mergeCell ref="E5:F5"/>
    <mergeCell ref="G5:H5"/>
  </mergeCells>
  <pageMargins left="0.96" right="0.16" top="0.22" bottom="0.16" header="0.28999999999999998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6"/>
  <sheetViews>
    <sheetView tabSelected="1" topLeftCell="A2" workbookViewId="0">
      <selection activeCell="J19" sqref="J19"/>
    </sheetView>
  </sheetViews>
  <sheetFormatPr defaultRowHeight="15" x14ac:dyDescent="0.25"/>
  <cols>
    <col min="1" max="1" width="38.85546875" customWidth="1"/>
    <col min="2" max="2" width="5" customWidth="1"/>
    <col min="3" max="3" width="7.28515625" hidden="1" customWidth="1"/>
    <col min="4" max="4" width="6.85546875" hidden="1" customWidth="1"/>
    <col min="5" max="5" width="7.5703125" hidden="1" customWidth="1"/>
    <col min="6" max="6" width="7.140625" hidden="1" customWidth="1"/>
    <col min="7" max="8" width="6.85546875" hidden="1" customWidth="1"/>
    <col min="9" max="9" width="8.140625" customWidth="1"/>
    <col min="10" max="10" width="7.140625" customWidth="1"/>
    <col min="11" max="11" width="7" hidden="1" customWidth="1"/>
    <col min="12" max="12" width="8.28515625" customWidth="1"/>
    <col min="13" max="13" width="6.85546875" customWidth="1"/>
    <col min="14" max="15" width="8" customWidth="1"/>
    <col min="16" max="16" width="10.85546875" customWidth="1"/>
    <col min="17" max="17" width="9.140625" customWidth="1"/>
  </cols>
  <sheetData>
    <row r="1" spans="1:18" ht="27" customHeight="1" x14ac:dyDescent="0.25">
      <c r="N1" s="86" t="s">
        <v>89</v>
      </c>
      <c r="O1" s="86"/>
    </row>
    <row r="2" spans="1:18" ht="16.5" customHeight="1" x14ac:dyDescent="0.25">
      <c r="A2" s="88" t="s">
        <v>88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8" ht="15.75" customHeight="1" thickBot="1" x14ac:dyDescent="0.3">
      <c r="A3" s="85" t="s">
        <v>87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8" x14ac:dyDescent="0.25">
      <c r="A4" s="72" t="s">
        <v>59</v>
      </c>
      <c r="B4" s="75" t="s">
        <v>60</v>
      </c>
      <c r="C4" s="69">
        <v>2013</v>
      </c>
      <c r="D4" s="69"/>
      <c r="E4" s="69">
        <v>2014</v>
      </c>
      <c r="F4" s="69"/>
      <c r="G4" s="78">
        <v>2015</v>
      </c>
      <c r="H4" s="78"/>
      <c r="I4" s="69">
        <v>2016</v>
      </c>
      <c r="J4" s="69"/>
      <c r="K4" s="79" t="s">
        <v>7</v>
      </c>
      <c r="L4" s="81">
        <v>2017</v>
      </c>
      <c r="M4" s="81"/>
      <c r="N4" s="81">
        <v>2018</v>
      </c>
      <c r="O4" s="82"/>
      <c r="P4" s="14" t="s">
        <v>22</v>
      </c>
      <c r="Q4" s="10"/>
      <c r="R4" s="11"/>
    </row>
    <row r="5" spans="1:18" x14ac:dyDescent="0.25">
      <c r="A5" s="73"/>
      <c r="B5" s="76"/>
      <c r="C5" s="83" t="s">
        <v>1</v>
      </c>
      <c r="D5" s="83"/>
      <c r="E5" s="83" t="s">
        <v>1</v>
      </c>
      <c r="F5" s="83"/>
      <c r="G5" s="84" t="s">
        <v>4</v>
      </c>
      <c r="H5" s="84"/>
      <c r="I5" s="83" t="s">
        <v>61</v>
      </c>
      <c r="J5" s="83"/>
      <c r="K5" s="80"/>
      <c r="L5" s="66" t="s">
        <v>96</v>
      </c>
      <c r="M5" s="66"/>
      <c r="N5" s="66" t="s">
        <v>96</v>
      </c>
      <c r="O5" s="87"/>
      <c r="P5" s="11">
        <v>2016</v>
      </c>
      <c r="Q5" s="11">
        <v>2017</v>
      </c>
      <c r="R5" s="11">
        <v>2018</v>
      </c>
    </row>
    <row r="6" spans="1:18" ht="28.5" customHeight="1" thickBot="1" x14ac:dyDescent="0.3">
      <c r="A6" s="74"/>
      <c r="B6" s="77"/>
      <c r="C6" s="46" t="s">
        <v>2</v>
      </c>
      <c r="D6" s="47" t="s">
        <v>3</v>
      </c>
      <c r="E6" s="46" t="s">
        <v>2</v>
      </c>
      <c r="F6" s="47" t="s">
        <v>3</v>
      </c>
      <c r="G6" s="46" t="s">
        <v>2</v>
      </c>
      <c r="H6" s="47" t="s">
        <v>3</v>
      </c>
      <c r="I6" s="46" t="s">
        <v>85</v>
      </c>
      <c r="J6" s="47" t="s">
        <v>62</v>
      </c>
      <c r="K6" s="1" t="s">
        <v>2</v>
      </c>
      <c r="L6" s="46" t="s">
        <v>85</v>
      </c>
      <c r="M6" s="47" t="s">
        <v>62</v>
      </c>
      <c r="N6" s="46" t="s">
        <v>85</v>
      </c>
      <c r="O6" s="63" t="s">
        <v>62</v>
      </c>
    </row>
    <row r="7" spans="1:18" x14ac:dyDescent="0.25">
      <c r="A7" s="16" t="s">
        <v>90</v>
      </c>
      <c r="B7" s="18" t="s">
        <v>21</v>
      </c>
      <c r="C7" s="30">
        <f t="shared" ref="C7:J7" si="0">C8+C12+C17</f>
        <v>4161.2</v>
      </c>
      <c r="D7" s="51">
        <f t="shared" si="0"/>
        <v>1</v>
      </c>
      <c r="E7" s="30">
        <f t="shared" si="0"/>
        <v>4637.6000000000004</v>
      </c>
      <c r="F7" s="51">
        <f t="shared" si="0"/>
        <v>0.99999999999999989</v>
      </c>
      <c r="G7" s="30">
        <f t="shared" si="0"/>
        <v>5160.0999999999995</v>
      </c>
      <c r="H7" s="51">
        <f t="shared" si="0"/>
        <v>1</v>
      </c>
      <c r="I7" s="54">
        <f t="shared" si="0"/>
        <v>5838.5</v>
      </c>
      <c r="J7" s="55">
        <f t="shared" si="0"/>
        <v>0.99999999999999989</v>
      </c>
      <c r="K7" s="29">
        <f>I7-G7</f>
        <v>678.40000000000055</v>
      </c>
      <c r="L7" s="54">
        <f>L8+L12+L17</f>
        <v>6269</v>
      </c>
      <c r="M7" s="55">
        <f>M8+M12+M17</f>
        <v>1</v>
      </c>
      <c r="N7" s="54">
        <f>N8+N12+N17</f>
        <v>6722.3</v>
      </c>
      <c r="O7" s="56">
        <f>O8+O12+O17</f>
        <v>1</v>
      </c>
    </row>
    <row r="8" spans="1:18" ht="22.5" x14ac:dyDescent="0.25">
      <c r="A8" s="4" t="s">
        <v>63</v>
      </c>
      <c r="B8" s="27" t="s">
        <v>11</v>
      </c>
      <c r="C8" s="31">
        <f>C10+C11</f>
        <v>1967.1000000000001</v>
      </c>
      <c r="D8" s="32">
        <f>C8/C7</f>
        <v>0.47272421416898974</v>
      </c>
      <c r="E8" s="31">
        <f t="shared" ref="E8:J8" si="1">E10+E11</f>
        <v>2414.4</v>
      </c>
      <c r="F8" s="32">
        <f t="shared" si="1"/>
        <v>0.52061411074693809</v>
      </c>
      <c r="G8" s="31">
        <f t="shared" si="1"/>
        <v>2834</v>
      </c>
      <c r="H8" s="32">
        <f t="shared" si="1"/>
        <v>0.54921416251623034</v>
      </c>
      <c r="I8" s="41">
        <f t="shared" si="1"/>
        <v>3260</v>
      </c>
      <c r="J8" s="32">
        <f t="shared" si="1"/>
        <v>0.55836259313179748</v>
      </c>
      <c r="K8" s="31">
        <f t="shared" ref="K8:K22" si="2">I8-G8</f>
        <v>426</v>
      </c>
      <c r="L8" s="48">
        <f t="shared" ref="L8:O8" si="3">L10+L11</f>
        <v>3533.5</v>
      </c>
      <c r="M8" s="32">
        <f t="shared" si="3"/>
        <v>0.56364651459562931</v>
      </c>
      <c r="N8" s="48">
        <f t="shared" si="3"/>
        <v>3830.3</v>
      </c>
      <c r="O8" s="33">
        <f t="shared" si="3"/>
        <v>0.56979010160213028</v>
      </c>
    </row>
    <row r="9" spans="1:18" ht="15" customHeight="1" x14ac:dyDescent="0.25">
      <c r="A9" s="13" t="s">
        <v>82</v>
      </c>
      <c r="B9" s="19"/>
      <c r="C9" s="31"/>
      <c r="D9" s="32"/>
      <c r="E9" s="31"/>
      <c r="F9" s="32"/>
      <c r="G9" s="31"/>
      <c r="H9" s="32"/>
      <c r="I9" s="41"/>
      <c r="J9" s="32"/>
      <c r="K9" s="31"/>
      <c r="L9" s="48"/>
      <c r="M9" s="32"/>
      <c r="N9" s="49"/>
      <c r="O9" s="33"/>
    </row>
    <row r="10" spans="1:18" ht="33.75" x14ac:dyDescent="0.25">
      <c r="A10" s="5" t="s">
        <v>64</v>
      </c>
      <c r="B10" s="20" t="s">
        <v>12</v>
      </c>
      <c r="C10" s="31">
        <v>1874.7</v>
      </c>
      <c r="D10" s="38">
        <f>C10/C7</f>
        <v>0.45051908103431704</v>
      </c>
      <c r="E10" s="31">
        <v>2319.8000000000002</v>
      </c>
      <c r="F10" s="32">
        <f>E10/E7</f>
        <v>0.50021562877350356</v>
      </c>
      <c r="G10" s="31">
        <v>2730.3</v>
      </c>
      <c r="H10" s="32">
        <f>G10/G7</f>
        <v>0.52911765275866751</v>
      </c>
      <c r="I10" s="41">
        <v>3166.7</v>
      </c>
      <c r="J10" s="32">
        <f>I10/I7</f>
        <v>0.54238246124860834</v>
      </c>
      <c r="K10" s="31">
        <f t="shared" si="2"/>
        <v>436.39999999999964</v>
      </c>
      <c r="L10" s="48">
        <v>3440.2</v>
      </c>
      <c r="M10" s="64">
        <f>L10/L7</f>
        <v>0.54876375817514755</v>
      </c>
      <c r="N10" s="48">
        <v>3737</v>
      </c>
      <c r="O10" s="65">
        <f>N10/N7</f>
        <v>0.55591092334468861</v>
      </c>
    </row>
    <row r="11" spans="1:18" ht="44.25" customHeight="1" x14ac:dyDescent="0.25">
      <c r="A11" s="5" t="s">
        <v>65</v>
      </c>
      <c r="B11" s="20" t="s">
        <v>13</v>
      </c>
      <c r="C11" s="31">
        <v>92.4</v>
      </c>
      <c r="D11" s="32">
        <f>C11/C7</f>
        <v>2.2205133134672692E-2</v>
      </c>
      <c r="E11" s="31">
        <v>94.6</v>
      </c>
      <c r="F11" s="32">
        <f>E11/E7</f>
        <v>2.0398481973434534E-2</v>
      </c>
      <c r="G11" s="31">
        <v>103.7</v>
      </c>
      <c r="H11" s="32">
        <f>G11/G7</f>
        <v>2.0096509757562841E-2</v>
      </c>
      <c r="I11" s="41">
        <v>93.3</v>
      </c>
      <c r="J11" s="32">
        <f>I11/I7</f>
        <v>1.5980131883189176E-2</v>
      </c>
      <c r="K11" s="31">
        <f t="shared" si="2"/>
        <v>-10.400000000000006</v>
      </c>
      <c r="L11" s="48">
        <v>93.3</v>
      </c>
      <c r="M11" s="32">
        <f>L11/L7</f>
        <v>1.4882756420481735E-2</v>
      </c>
      <c r="N11" s="48">
        <v>93.3</v>
      </c>
      <c r="O11" s="33">
        <f>N11/N7</f>
        <v>1.3879178257441649E-2</v>
      </c>
    </row>
    <row r="12" spans="1:18" ht="16.5" customHeight="1" x14ac:dyDescent="0.25">
      <c r="A12" s="6" t="s">
        <v>83</v>
      </c>
      <c r="B12" s="27" t="s">
        <v>31</v>
      </c>
      <c r="C12" s="31">
        <f>C14+C15+C16</f>
        <v>33</v>
      </c>
      <c r="D12" s="32">
        <f>C12/C7</f>
        <v>7.9304046909545334E-3</v>
      </c>
      <c r="E12" s="31">
        <f t="shared" ref="E12:N12" si="4">E14+E15+E16</f>
        <v>22.8</v>
      </c>
      <c r="F12" s="32">
        <f>E12/E7</f>
        <v>4.9163360358806278E-3</v>
      </c>
      <c r="G12" s="31">
        <f t="shared" si="4"/>
        <v>6.6</v>
      </c>
      <c r="H12" s="32">
        <f>G12/G7</f>
        <v>1.2790449797484545E-3</v>
      </c>
      <c r="I12" s="41">
        <f t="shared" si="4"/>
        <v>6.6</v>
      </c>
      <c r="J12" s="32">
        <f>I12/I7</f>
        <v>1.1304273357883017E-3</v>
      </c>
      <c r="K12" s="31">
        <f t="shared" si="2"/>
        <v>0</v>
      </c>
      <c r="L12" s="48">
        <f t="shared" si="4"/>
        <v>6.6</v>
      </c>
      <c r="M12" s="32">
        <f>L12/L7</f>
        <v>1.0527994895517625E-3</v>
      </c>
      <c r="N12" s="48">
        <f t="shared" si="4"/>
        <v>6.6</v>
      </c>
      <c r="O12" s="33">
        <f>N12/N7</f>
        <v>9.8180682206982714E-4</v>
      </c>
    </row>
    <row r="13" spans="1:18" ht="9.75" customHeight="1" x14ac:dyDescent="0.25">
      <c r="A13" s="13" t="s">
        <v>82</v>
      </c>
      <c r="B13" s="20"/>
      <c r="C13" s="31"/>
      <c r="D13" s="32"/>
      <c r="E13" s="31"/>
      <c r="F13" s="32"/>
      <c r="G13" s="31"/>
      <c r="H13" s="32"/>
      <c r="I13" s="31"/>
      <c r="J13" s="32"/>
      <c r="K13" s="31"/>
      <c r="L13" s="48"/>
      <c r="M13" s="32"/>
      <c r="N13" s="48"/>
      <c r="O13" s="33"/>
    </row>
    <row r="14" spans="1:18" x14ac:dyDescent="0.25">
      <c r="A14" s="7" t="s">
        <v>66</v>
      </c>
      <c r="B14" s="20" t="s">
        <v>14</v>
      </c>
      <c r="C14" s="31">
        <v>31</v>
      </c>
      <c r="D14" s="32"/>
      <c r="E14" s="31">
        <v>18.100000000000001</v>
      </c>
      <c r="F14" s="32"/>
      <c r="G14" s="31">
        <v>2.5</v>
      </c>
      <c r="H14" s="32"/>
      <c r="I14" s="41">
        <v>2.5</v>
      </c>
      <c r="J14" s="34"/>
      <c r="K14" s="31">
        <f t="shared" si="2"/>
        <v>0</v>
      </c>
      <c r="L14" s="48">
        <v>2.5</v>
      </c>
      <c r="M14" s="38"/>
      <c r="N14" s="48">
        <v>2.5</v>
      </c>
      <c r="O14" s="35"/>
    </row>
    <row r="15" spans="1:18" x14ac:dyDescent="0.25">
      <c r="A15" s="7" t="s">
        <v>67</v>
      </c>
      <c r="B15" s="21" t="s">
        <v>32</v>
      </c>
      <c r="C15" s="31">
        <f>0.1+0.2</f>
        <v>0.30000000000000004</v>
      </c>
      <c r="D15" s="32"/>
      <c r="E15" s="31">
        <v>2.5</v>
      </c>
      <c r="F15" s="32"/>
      <c r="G15" s="31">
        <v>2.8</v>
      </c>
      <c r="H15" s="32"/>
      <c r="I15" s="41">
        <v>2.8</v>
      </c>
      <c r="J15" s="34"/>
      <c r="K15" s="31">
        <f t="shared" si="2"/>
        <v>0</v>
      </c>
      <c r="L15" s="48">
        <v>2.8</v>
      </c>
      <c r="M15" s="38"/>
      <c r="N15" s="48">
        <v>2.8</v>
      </c>
      <c r="O15" s="35"/>
    </row>
    <row r="16" spans="1:18" x14ac:dyDescent="0.25">
      <c r="A16" s="7" t="s">
        <v>84</v>
      </c>
      <c r="B16" s="20" t="s">
        <v>16</v>
      </c>
      <c r="C16" s="31">
        <v>1.7</v>
      </c>
      <c r="D16" s="32"/>
      <c r="E16" s="31">
        <v>2.2000000000000002</v>
      </c>
      <c r="F16" s="32"/>
      <c r="G16" s="31">
        <v>1.3</v>
      </c>
      <c r="H16" s="32"/>
      <c r="I16" s="41">
        <v>1.3</v>
      </c>
      <c r="J16" s="34"/>
      <c r="K16" s="31">
        <f t="shared" si="2"/>
        <v>0</v>
      </c>
      <c r="L16" s="48">
        <v>1.3</v>
      </c>
      <c r="M16" s="38"/>
      <c r="N16" s="48">
        <v>1.3</v>
      </c>
      <c r="O16" s="35"/>
    </row>
    <row r="17" spans="1:15" ht="33.75" x14ac:dyDescent="0.25">
      <c r="A17" s="12" t="s">
        <v>68</v>
      </c>
      <c r="B17" s="27" t="s">
        <v>17</v>
      </c>
      <c r="C17" s="31">
        <f>C19+C20+C21</f>
        <v>2161.1</v>
      </c>
      <c r="D17" s="32">
        <f t="shared" ref="D17:F17" si="5">D19+D20+D21</f>
        <v>0.5193453811400558</v>
      </c>
      <c r="E17" s="31">
        <f t="shared" si="5"/>
        <v>2200.3999999999996</v>
      </c>
      <c r="F17" s="32">
        <f t="shared" si="5"/>
        <v>0.47446955321718121</v>
      </c>
      <c r="G17" s="31">
        <f>G19+G20+G21+G22</f>
        <v>2319.4999999999995</v>
      </c>
      <c r="H17" s="32">
        <f t="shared" ref="H17:O17" si="6">H19+H20+H21+H22</f>
        <v>0.44950679250402126</v>
      </c>
      <c r="I17" s="31">
        <f t="shared" si="6"/>
        <v>2571.8999999999996</v>
      </c>
      <c r="J17" s="32">
        <f t="shared" si="6"/>
        <v>0.44050697953241413</v>
      </c>
      <c r="K17" s="31">
        <f t="shared" si="2"/>
        <v>252.40000000000009</v>
      </c>
      <c r="L17" s="48">
        <f t="shared" si="6"/>
        <v>2728.9000000000005</v>
      </c>
      <c r="M17" s="32">
        <f t="shared" si="6"/>
        <v>0.43530068591481891</v>
      </c>
      <c r="N17" s="48">
        <f t="shared" si="6"/>
        <v>2885.4</v>
      </c>
      <c r="O17" s="33">
        <f t="shared" si="6"/>
        <v>0.42922809157579994</v>
      </c>
    </row>
    <row r="18" spans="1:15" ht="10.5" customHeight="1" x14ac:dyDescent="0.25">
      <c r="A18" s="13" t="s">
        <v>82</v>
      </c>
      <c r="B18" s="20"/>
      <c r="C18" s="31"/>
      <c r="D18" s="32"/>
      <c r="E18" s="31"/>
      <c r="F18" s="32"/>
      <c r="G18" s="31"/>
      <c r="H18" s="32"/>
      <c r="I18" s="31"/>
      <c r="J18" s="32"/>
      <c r="K18" s="31"/>
      <c r="L18" s="48"/>
      <c r="M18" s="32"/>
      <c r="N18" s="49"/>
      <c r="O18" s="33"/>
    </row>
    <row r="19" spans="1:15" ht="34.5" customHeight="1" x14ac:dyDescent="0.25">
      <c r="A19" s="62" t="s">
        <v>77</v>
      </c>
      <c r="B19" s="20" t="s">
        <v>17</v>
      </c>
      <c r="C19" s="31">
        <v>2135.5</v>
      </c>
      <c r="D19" s="32">
        <f>C19/C7</f>
        <v>0.51319330962222443</v>
      </c>
      <c r="E19" s="31">
        <v>2175.5</v>
      </c>
      <c r="F19" s="32">
        <f>E19/E7</f>
        <v>0.46910039675694321</v>
      </c>
      <c r="G19" s="31">
        <v>2234.6</v>
      </c>
      <c r="H19" s="32">
        <f>G19/G7</f>
        <v>0.4330536229918025</v>
      </c>
      <c r="I19" s="41">
        <v>2419.1999999999998</v>
      </c>
      <c r="J19" s="32">
        <f>I19/I7</f>
        <v>0.41435300162713024</v>
      </c>
      <c r="K19" s="31">
        <f t="shared" si="2"/>
        <v>184.59999999999991</v>
      </c>
      <c r="L19" s="48">
        <v>2642</v>
      </c>
      <c r="M19" s="32">
        <f>L19/L7</f>
        <v>0.42143882596905408</v>
      </c>
      <c r="N19" s="48">
        <v>2795.3</v>
      </c>
      <c r="O19" s="33">
        <f>N19/N7</f>
        <v>0.41582494086845279</v>
      </c>
    </row>
    <row r="20" spans="1:15" ht="34.5" x14ac:dyDescent="0.25">
      <c r="A20" s="62" t="s">
        <v>78</v>
      </c>
      <c r="B20" s="20" t="s">
        <v>17</v>
      </c>
      <c r="C20" s="31">
        <v>0.5</v>
      </c>
      <c r="D20" s="32">
        <f>C20/C7</f>
        <v>1.2015764683264443E-4</v>
      </c>
      <c r="E20" s="31">
        <v>0.7</v>
      </c>
      <c r="F20" s="32">
        <f>E20/E7</f>
        <v>1.509401414524754E-4</v>
      </c>
      <c r="G20" s="31">
        <v>0.7</v>
      </c>
      <c r="H20" s="32">
        <f>G20/G7</f>
        <v>1.3565628573089668E-4</v>
      </c>
      <c r="I20" s="41">
        <v>0.7</v>
      </c>
      <c r="J20" s="32">
        <f>I20/I7</f>
        <v>1.1989380834118351E-4</v>
      </c>
      <c r="K20" s="31">
        <f t="shared" si="2"/>
        <v>0</v>
      </c>
      <c r="L20" s="48">
        <v>0.8</v>
      </c>
      <c r="M20" s="32">
        <f>L20/L7</f>
        <v>1.2761205933960759E-4</v>
      </c>
      <c r="N20" s="48">
        <v>0.9</v>
      </c>
      <c r="O20" s="33">
        <f>N20/N7</f>
        <v>1.3388274846406735E-4</v>
      </c>
    </row>
    <row r="21" spans="1:15" ht="34.5" x14ac:dyDescent="0.25">
      <c r="A21" s="62" t="s">
        <v>79</v>
      </c>
      <c r="B21" s="20" t="s">
        <v>17</v>
      </c>
      <c r="C21" s="31">
        <v>25.1</v>
      </c>
      <c r="D21" s="32">
        <f>C21/C7</f>
        <v>6.0319138709987513E-3</v>
      </c>
      <c r="E21" s="31">
        <v>24.2</v>
      </c>
      <c r="F21" s="32">
        <f>E21/E7</f>
        <v>5.2182163187855781E-3</v>
      </c>
      <c r="G21" s="31">
        <v>36</v>
      </c>
      <c r="H21" s="32">
        <f>G21/G7</f>
        <v>6.9766089804461162E-3</v>
      </c>
      <c r="I21" s="41">
        <v>62</v>
      </c>
      <c r="J21" s="32">
        <f>I21/I7</f>
        <v>1.0619165881647684E-2</v>
      </c>
      <c r="K21" s="31">
        <f t="shared" si="2"/>
        <v>26</v>
      </c>
      <c r="L21" s="48">
        <v>57.8</v>
      </c>
      <c r="M21" s="32">
        <f>L21/L7</f>
        <v>9.219971287286648E-3</v>
      </c>
      <c r="N21" s="48">
        <v>61.1</v>
      </c>
      <c r="O21" s="33">
        <f>N21/N7</f>
        <v>9.0891510346161278E-3</v>
      </c>
    </row>
    <row r="22" spans="1:15" ht="34.5" x14ac:dyDescent="0.25">
      <c r="A22" s="62" t="s">
        <v>80</v>
      </c>
      <c r="B22" s="20" t="s">
        <v>17</v>
      </c>
      <c r="C22" s="17" t="s">
        <v>50</v>
      </c>
      <c r="D22" s="32"/>
      <c r="E22" s="17" t="s">
        <v>50</v>
      </c>
      <c r="F22" s="32"/>
      <c r="G22" s="31">
        <v>48.2</v>
      </c>
      <c r="H22" s="32">
        <f>G22/G7</f>
        <v>9.3409042460417448E-3</v>
      </c>
      <c r="I22" s="41">
        <v>90</v>
      </c>
      <c r="J22" s="32">
        <f>I22/I7</f>
        <v>1.5414918215295025E-2</v>
      </c>
      <c r="K22" s="31">
        <f t="shared" si="2"/>
        <v>41.8</v>
      </c>
      <c r="L22" s="48">
        <v>28.3</v>
      </c>
      <c r="M22" s="32">
        <f>L22/L7</f>
        <v>4.5142765991386183E-3</v>
      </c>
      <c r="N22" s="48">
        <v>28.1</v>
      </c>
      <c r="O22" s="33">
        <f>N22/N7</f>
        <v>4.1801169242669921E-3</v>
      </c>
    </row>
    <row r="23" spans="1:15" ht="15" customHeight="1" x14ac:dyDescent="0.25">
      <c r="A23" s="9" t="s">
        <v>91</v>
      </c>
      <c r="B23" s="19" t="s">
        <v>24</v>
      </c>
      <c r="C23" s="36" t="e">
        <f t="shared" ref="C23:H23" si="7">C25+C30+C32</f>
        <v>#REF!</v>
      </c>
      <c r="D23" s="52" t="e">
        <f t="shared" si="7"/>
        <v>#REF!</v>
      </c>
      <c r="E23" s="50" t="e">
        <f t="shared" si="7"/>
        <v>#REF!</v>
      </c>
      <c r="F23" s="52" t="e">
        <f t="shared" si="7"/>
        <v>#REF!</v>
      </c>
      <c r="G23" s="50" t="e">
        <f t="shared" si="7"/>
        <v>#REF!</v>
      </c>
      <c r="H23" s="52" t="e">
        <f t="shared" si="7"/>
        <v>#REF!</v>
      </c>
      <c r="I23" s="50">
        <f>I25+I30+I31+I32+I33</f>
        <v>5838.5</v>
      </c>
      <c r="J23" s="52">
        <f>J25+J30+J32</f>
        <v>0.99974308469641182</v>
      </c>
      <c r="K23" s="50" t="e">
        <f>I23-G23</f>
        <v>#REF!</v>
      </c>
      <c r="L23" s="50">
        <f>L25+L30+L31+L32+L33</f>
        <v>6269.0000000000009</v>
      </c>
      <c r="M23" s="52">
        <f>M25+M30+M32</f>
        <v>0.9997447758813206</v>
      </c>
      <c r="N23" s="50">
        <f>N25+N30+N31+N32+N33</f>
        <v>6722.2999999999993</v>
      </c>
      <c r="O23" s="53">
        <f>O25+O30+O32</f>
        <v>0.99973223450307203</v>
      </c>
    </row>
    <row r="24" spans="1:15" ht="11.25" hidden="1" customHeight="1" x14ac:dyDescent="0.25">
      <c r="A24" s="8" t="s">
        <v>8</v>
      </c>
      <c r="B24" s="22"/>
      <c r="C24" s="31"/>
      <c r="D24" s="32"/>
      <c r="E24" s="31"/>
      <c r="F24" s="32"/>
      <c r="G24" s="31"/>
      <c r="H24" s="32"/>
      <c r="I24" s="31"/>
      <c r="J24" s="32"/>
      <c r="K24" s="36">
        <f t="shared" ref="K24:K32" si="8">I24-G24</f>
        <v>0</v>
      </c>
      <c r="L24" s="49"/>
      <c r="M24" s="32"/>
      <c r="N24" s="48"/>
      <c r="O24" s="33"/>
    </row>
    <row r="25" spans="1:15" x14ac:dyDescent="0.25">
      <c r="A25" s="9" t="s">
        <v>81</v>
      </c>
      <c r="B25" s="28" t="s">
        <v>33</v>
      </c>
      <c r="C25" s="31">
        <f>C27+C28+C29</f>
        <v>34.1</v>
      </c>
      <c r="D25" s="32" t="e">
        <f>C25/C23</f>
        <v>#REF!</v>
      </c>
      <c r="E25" s="31">
        <f>E27+E28+E29</f>
        <v>38.200000000000003</v>
      </c>
      <c r="F25" s="32" t="e">
        <f>E25/E23</f>
        <v>#REF!</v>
      </c>
      <c r="G25" s="31">
        <f>G27+G28+G29</f>
        <v>46.300000000000004</v>
      </c>
      <c r="H25" s="32" t="e">
        <f>G25/G23</f>
        <v>#REF!</v>
      </c>
      <c r="I25" s="31">
        <f>I27+I28+I29</f>
        <v>57.900000000000006</v>
      </c>
      <c r="J25" s="32">
        <f>I25/I23</f>
        <v>9.916930718506467E-3</v>
      </c>
      <c r="K25" s="37">
        <f t="shared" si="8"/>
        <v>11.600000000000001</v>
      </c>
      <c r="L25" s="48">
        <f>L27+L28+L29</f>
        <v>63.1</v>
      </c>
      <c r="M25" s="32">
        <f>L25/L23</f>
        <v>1.0065401180411548E-2</v>
      </c>
      <c r="N25" s="48">
        <f>N27+N28+N29</f>
        <v>67.7</v>
      </c>
      <c r="O25" s="33">
        <f>N25/N23</f>
        <v>1.0070957856685957E-2</v>
      </c>
    </row>
    <row r="26" spans="1:15" ht="9.75" customHeight="1" x14ac:dyDescent="0.25">
      <c r="A26" s="13" t="s">
        <v>82</v>
      </c>
      <c r="B26" s="23"/>
      <c r="C26" s="31"/>
      <c r="D26" s="32"/>
      <c r="E26" s="31"/>
      <c r="F26" s="32"/>
      <c r="G26" s="31"/>
      <c r="H26" s="32"/>
      <c r="I26" s="31"/>
      <c r="J26" s="32"/>
      <c r="K26" s="37"/>
      <c r="L26" s="48"/>
      <c r="M26" s="32"/>
      <c r="N26" s="48"/>
      <c r="O26" s="33"/>
    </row>
    <row r="27" spans="1:15" x14ac:dyDescent="0.25">
      <c r="A27" s="5" t="s">
        <v>74</v>
      </c>
      <c r="B27" s="21" t="s">
        <v>34</v>
      </c>
      <c r="C27" s="31">
        <v>27.2</v>
      </c>
      <c r="D27" s="32" t="e">
        <f>C27/C23</f>
        <v>#REF!</v>
      </c>
      <c r="E27" s="31">
        <v>30.4</v>
      </c>
      <c r="F27" s="32" t="e">
        <f>E27/E23</f>
        <v>#REF!</v>
      </c>
      <c r="G27" s="31">
        <v>36.700000000000003</v>
      </c>
      <c r="H27" s="32" t="e">
        <f>G27/G23</f>
        <v>#REF!</v>
      </c>
      <c r="I27" s="41">
        <v>45.7</v>
      </c>
      <c r="J27" s="32">
        <f>I27/I23</f>
        <v>7.8273529159886956E-3</v>
      </c>
      <c r="K27" s="37">
        <f t="shared" si="8"/>
        <v>9</v>
      </c>
      <c r="L27" s="48">
        <v>49.8</v>
      </c>
      <c r="M27" s="32">
        <f>L27/L23</f>
        <v>7.9438506938905706E-3</v>
      </c>
      <c r="N27" s="48">
        <v>53.4</v>
      </c>
      <c r="O27" s="33">
        <f>N27/N23</f>
        <v>7.9437097422013301E-3</v>
      </c>
    </row>
    <row r="28" spans="1:15" ht="22.5" x14ac:dyDescent="0.25">
      <c r="A28" s="5" t="s">
        <v>75</v>
      </c>
      <c r="B28" s="20" t="s">
        <v>19</v>
      </c>
      <c r="C28" s="31">
        <v>6</v>
      </c>
      <c r="D28" s="38">
        <v>2E-3</v>
      </c>
      <c r="E28" s="31">
        <v>6.7</v>
      </c>
      <c r="F28" s="32">
        <v>2E-3</v>
      </c>
      <c r="G28" s="31">
        <v>8.1</v>
      </c>
      <c r="H28" s="32" t="e">
        <f>G28/G23</f>
        <v>#REF!</v>
      </c>
      <c r="I28" s="41">
        <v>10.1</v>
      </c>
      <c r="J28" s="32">
        <f>I28/I23</f>
        <v>1.7298963774942193E-3</v>
      </c>
      <c r="K28" s="37">
        <f t="shared" si="8"/>
        <v>2</v>
      </c>
      <c r="L28" s="48">
        <v>11.1</v>
      </c>
      <c r="M28" s="32">
        <f>L28/L23</f>
        <v>1.770617323337055E-3</v>
      </c>
      <c r="N28" s="48">
        <v>11.9</v>
      </c>
      <c r="O28" s="33">
        <f>N28/N23</f>
        <v>1.7702274519137797E-3</v>
      </c>
    </row>
    <row r="29" spans="1:15" ht="20.25" customHeight="1" x14ac:dyDescent="0.25">
      <c r="A29" s="5" t="s">
        <v>76</v>
      </c>
      <c r="B29" s="20" t="s">
        <v>20</v>
      </c>
      <c r="C29" s="31">
        <v>0.9</v>
      </c>
      <c r="D29" s="38" t="e">
        <f>C29/C23</f>
        <v>#REF!</v>
      </c>
      <c r="E29" s="31">
        <v>1.1000000000000001</v>
      </c>
      <c r="F29" s="32" t="e">
        <f>E29/E23</f>
        <v>#REF!</v>
      </c>
      <c r="G29" s="31">
        <v>1.5</v>
      </c>
      <c r="H29" s="32" t="e">
        <f>G29/G23</f>
        <v>#REF!</v>
      </c>
      <c r="I29" s="41">
        <v>2.1</v>
      </c>
      <c r="J29" s="32">
        <f>I29/I23</f>
        <v>3.5968142502355058E-4</v>
      </c>
      <c r="K29" s="37">
        <f t="shared" si="8"/>
        <v>0.60000000000000009</v>
      </c>
      <c r="L29" s="48">
        <v>2.2000000000000002</v>
      </c>
      <c r="M29" s="32">
        <f>L29/L23</f>
        <v>3.5093316318392085E-4</v>
      </c>
      <c r="N29" s="48">
        <v>2.4</v>
      </c>
      <c r="O29" s="33">
        <f>N29/N23</f>
        <v>3.5702066257084633E-4</v>
      </c>
    </row>
    <row r="30" spans="1:15" ht="15.75" customHeight="1" x14ac:dyDescent="0.25">
      <c r="A30" s="12" t="s">
        <v>69</v>
      </c>
      <c r="B30" s="28" t="s">
        <v>36</v>
      </c>
      <c r="C30" s="31">
        <f>4049.6+0.1</f>
        <v>4049.7</v>
      </c>
      <c r="D30" s="38" t="e">
        <f>C30/C23</f>
        <v>#REF!</v>
      </c>
      <c r="E30" s="31">
        <f>4440.9+0.2</f>
        <v>4441.0999999999995</v>
      </c>
      <c r="F30" s="32" t="e">
        <f>E30/E23</f>
        <v>#REF!</v>
      </c>
      <c r="G30" s="31">
        <f>5038.1+0.2</f>
        <v>5038.3</v>
      </c>
      <c r="H30" s="32" t="e">
        <f>G30/G23</f>
        <v>#REF!</v>
      </c>
      <c r="I30" s="41">
        <v>5685</v>
      </c>
      <c r="J30" s="32">
        <f>I30/I23</f>
        <v>0.97370900059946908</v>
      </c>
      <c r="K30" s="37">
        <f t="shared" si="8"/>
        <v>646.69999999999982</v>
      </c>
      <c r="L30" s="48">
        <f>5933.9+61.8+61.8+14.2</f>
        <v>6071.7</v>
      </c>
      <c r="M30" s="32">
        <f>L30/L23</f>
        <v>0.96852767586536914</v>
      </c>
      <c r="N30" s="48">
        <f>6362.8+66.3+66.3+15.2</f>
        <v>6510.6</v>
      </c>
      <c r="O30" s="33">
        <f>N30/N23</f>
        <v>0.96850780238906342</v>
      </c>
    </row>
    <row r="31" spans="1:15" ht="14.25" customHeight="1" x14ac:dyDescent="0.25">
      <c r="A31" s="12" t="s">
        <v>70</v>
      </c>
      <c r="B31" s="28" t="s">
        <v>55</v>
      </c>
      <c r="C31" s="44" t="s">
        <v>57</v>
      </c>
      <c r="D31" s="38"/>
      <c r="E31" s="44" t="s">
        <v>57</v>
      </c>
      <c r="F31" s="32"/>
      <c r="G31" s="44" t="s">
        <v>57</v>
      </c>
      <c r="H31" s="32"/>
      <c r="I31" s="31">
        <v>0.3</v>
      </c>
      <c r="J31" s="32">
        <f>I31/I23</f>
        <v>5.1383060717650077E-5</v>
      </c>
      <c r="K31" s="37"/>
      <c r="L31" s="48">
        <v>0.3</v>
      </c>
      <c r="M31" s="32">
        <f>L31/L23</f>
        <v>4.7854522252352841E-5</v>
      </c>
      <c r="N31" s="48">
        <v>0.4</v>
      </c>
      <c r="O31" s="33">
        <f>N31/N23</f>
        <v>5.9503443761807726E-5</v>
      </c>
    </row>
    <row r="32" spans="1:15" x14ac:dyDescent="0.25">
      <c r="A32" s="4" t="s">
        <v>71</v>
      </c>
      <c r="B32" s="27" t="s">
        <v>38</v>
      </c>
      <c r="C32" s="31" t="e">
        <f>#REF!+#REF!+#REF!</f>
        <v>#REF!</v>
      </c>
      <c r="D32" s="32" t="e">
        <f>C32/C23</f>
        <v>#REF!</v>
      </c>
      <c r="E32" s="31" t="e">
        <f>#REF!+#REF!+#REF!</f>
        <v>#REF!</v>
      </c>
      <c r="F32" s="32" t="e">
        <f>E32/E23</f>
        <v>#REF!</v>
      </c>
      <c r="G32" s="31" t="e">
        <f>#REF!+#REF!+#REF!</f>
        <v>#REF!</v>
      </c>
      <c r="H32" s="32" t="e">
        <f>G32/G23</f>
        <v>#REF!</v>
      </c>
      <c r="I32" s="41">
        <v>94.1</v>
      </c>
      <c r="J32" s="32">
        <f>I32/I23</f>
        <v>1.6117153378436243E-2</v>
      </c>
      <c r="K32" s="37" t="e">
        <f t="shared" si="8"/>
        <v>#REF!</v>
      </c>
      <c r="L32" s="48">
        <f>123.7+8.9</f>
        <v>132.6</v>
      </c>
      <c r="M32" s="32">
        <f>L32/L23</f>
        <v>2.1151698835539953E-2</v>
      </c>
      <c r="N32" s="48">
        <f>132.7+9.5</f>
        <v>142.19999999999999</v>
      </c>
      <c r="O32" s="33">
        <f>N32/N23</f>
        <v>2.1153474257322644E-2</v>
      </c>
    </row>
    <row r="33" spans="1:15" x14ac:dyDescent="0.25">
      <c r="A33" s="4" t="s">
        <v>72</v>
      </c>
      <c r="B33" s="27" t="s">
        <v>56</v>
      </c>
      <c r="C33" s="44" t="s">
        <v>57</v>
      </c>
      <c r="D33" s="32"/>
      <c r="E33" s="44" t="s">
        <v>57</v>
      </c>
      <c r="F33" s="32"/>
      <c r="G33" s="44" t="s">
        <v>57</v>
      </c>
      <c r="H33" s="32"/>
      <c r="I33" s="39">
        <v>1.2</v>
      </c>
      <c r="J33" s="32">
        <f>I33/I23</f>
        <v>2.0553224287060031E-4</v>
      </c>
      <c r="K33" s="31"/>
      <c r="L33" s="48">
        <v>1.3</v>
      </c>
      <c r="M33" s="32">
        <f>L33/L23</f>
        <v>2.0736959642686232E-4</v>
      </c>
      <c r="N33" s="48">
        <v>1.4</v>
      </c>
      <c r="O33" s="33">
        <f>N33/N23</f>
        <v>2.0826205316632702E-4</v>
      </c>
    </row>
    <row r="34" spans="1:15" x14ac:dyDescent="0.25">
      <c r="A34" s="9" t="s">
        <v>92</v>
      </c>
      <c r="B34" s="24" t="s">
        <v>25</v>
      </c>
      <c r="C34" s="31" t="e">
        <f>C7-C23</f>
        <v>#REF!</v>
      </c>
      <c r="D34" s="31"/>
      <c r="E34" s="31" t="e">
        <f>E7-E23</f>
        <v>#REF!</v>
      </c>
      <c r="F34" s="31"/>
      <c r="G34" s="31" t="e">
        <f>G7-G23</f>
        <v>#REF!</v>
      </c>
      <c r="H34" s="31"/>
      <c r="I34" s="31">
        <f>I7-I23</f>
        <v>0</v>
      </c>
      <c r="J34" s="31"/>
      <c r="K34" s="31"/>
      <c r="L34" s="48">
        <f>L7-L23</f>
        <v>0</v>
      </c>
      <c r="M34" s="31"/>
      <c r="N34" s="48">
        <f>N7-N23</f>
        <v>0</v>
      </c>
      <c r="O34" s="40"/>
    </row>
    <row r="35" spans="1:15" x14ac:dyDescent="0.25">
      <c r="A35" s="9" t="s">
        <v>93</v>
      </c>
      <c r="B35" s="25" t="s">
        <v>29</v>
      </c>
      <c r="C35" s="44" t="s">
        <v>57</v>
      </c>
      <c r="D35" s="42"/>
      <c r="E35" s="44" t="s">
        <v>57</v>
      </c>
      <c r="F35" s="42"/>
      <c r="G35" s="44" t="s">
        <v>57</v>
      </c>
      <c r="H35" s="42"/>
      <c r="I35" s="42"/>
      <c r="J35" s="42"/>
      <c r="K35" s="42"/>
      <c r="L35" s="58"/>
      <c r="M35" s="42"/>
      <c r="N35" s="58"/>
      <c r="O35" s="59"/>
    </row>
    <row r="36" spans="1:15" ht="15.75" thickBot="1" x14ac:dyDescent="0.3">
      <c r="A36" s="15" t="s">
        <v>73</v>
      </c>
      <c r="B36" s="26" t="s">
        <v>41</v>
      </c>
      <c r="C36" s="43">
        <v>65</v>
      </c>
      <c r="D36" s="45"/>
      <c r="E36" s="45">
        <v>41.9</v>
      </c>
      <c r="F36" s="45"/>
      <c r="G36" s="43">
        <v>100</v>
      </c>
      <c r="H36" s="43"/>
      <c r="I36" s="43">
        <v>0</v>
      </c>
      <c r="J36" s="43"/>
      <c r="K36" s="43"/>
      <c r="L36" s="60">
        <v>0</v>
      </c>
      <c r="M36" s="43"/>
      <c r="N36" s="60">
        <v>0</v>
      </c>
      <c r="O36" s="61"/>
    </row>
  </sheetData>
  <mergeCells count="18">
    <mergeCell ref="G5:H5"/>
    <mergeCell ref="I5:J5"/>
    <mergeCell ref="L5:M5"/>
    <mergeCell ref="A3:O3"/>
    <mergeCell ref="N1:O1"/>
    <mergeCell ref="N5:O5"/>
    <mergeCell ref="A2:O2"/>
    <mergeCell ref="A4:A6"/>
    <mergeCell ref="B4:B6"/>
    <mergeCell ref="C4:D4"/>
    <mergeCell ref="E4:F4"/>
    <mergeCell ref="G4:H4"/>
    <mergeCell ref="I4:J4"/>
    <mergeCell ref="K4:K5"/>
    <mergeCell ref="L4:M4"/>
    <mergeCell ref="N4:O4"/>
    <mergeCell ref="C5:D5"/>
    <mergeCell ref="E5:F5"/>
  </mergeCells>
  <hyperlinks>
    <hyperlink ref="A20" r:id="rId1" display="TEXT=LPLP2006030239"/>
  </hyperlinks>
  <pageMargins left="0.96" right="0.16" top="0.22" bottom="0.16" header="0.28999999999999998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rom</vt:lpstr>
      <vt:lpstr>rus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</dc:creator>
  <cp:lastModifiedBy>Lilia Gantea</cp:lastModifiedBy>
  <cp:lastPrinted>2016-05-06T11:03:06Z</cp:lastPrinted>
  <dcterms:created xsi:type="dcterms:W3CDTF">2015-09-02T06:03:53Z</dcterms:created>
  <dcterms:modified xsi:type="dcterms:W3CDTF">2016-05-06T12:52:24Z</dcterms:modified>
</cp:coreProperties>
</file>